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DieseArbeitsmappe" defaultThemeVersion="124226"/>
  <mc:AlternateContent xmlns:mc="http://schemas.openxmlformats.org/markup-compatibility/2006">
    <mc:Choice Requires="x15">
      <x15ac:absPath xmlns:x15ac="http://schemas.microsoft.com/office/spreadsheetml/2010/11/ac" url="F:\Auftrag\13\13-145-PE\02 Angemessenheit Tools\Berechnungstools\Berechnungstool sonstige Gebiete\"/>
    </mc:Choice>
  </mc:AlternateContent>
  <xr:revisionPtr revIDLastSave="0" documentId="13_ncr:1_{03D0ADB5-FBC0-40BA-8C72-6E383DC3B1A7}" xr6:coauthVersionLast="47" xr6:coauthVersionMax="47" xr10:uidLastSave="{00000000-0000-0000-0000-000000000000}"/>
  <workbookProtection workbookAlgorithmName="SHA-512" workbookHashValue="xUGNTrMJs3EpPJT488EIQ0Slz8nZMrYDgBMhzpcgIyGIvPjmtRds7q2uDj5YUghzN3rGXvEdtGUaun40lZhXsg==" workbookSaltValue="y2pzZQVtd03mZIM4fcC02w==" workbookSpinCount="100000" lockStructure="1"/>
  <bookViews>
    <workbookView xWindow="-120" yWindow="-120" windowWidth="29040" windowHeight="15840" xr2:uid="{00000000-000D-0000-FFFF-FFFF00000000}"/>
  </bookViews>
  <sheets>
    <sheet name="Eingabe" sheetId="1" r:id="rId1"/>
    <sheet name="Ausgabe" sheetId="11" r:id="rId2"/>
    <sheet name="underrent" sheetId="12" r:id="rId3"/>
    <sheet name="Flächenaufstellung" sheetId="14" r:id="rId4"/>
    <sheet name="Menüs Werte" sheetId="4" state="hidden" r:id="rId5"/>
    <sheet name="WFB" sheetId="15" state="hidden" r:id="rId6"/>
    <sheet name="GFZ-Umrechnungskoeff." sheetId="5" state="hidden" r:id="rId7"/>
  </sheets>
  <externalReferences>
    <externalReference r:id="rId8"/>
  </externalReferences>
  <definedNames>
    <definedName name="_xlnm.Print_Area" localSheetId="1">Ausgabe!$A$1:$J$176</definedName>
    <definedName name="_xlnm.Print_Area" localSheetId="0">Eingabe!$A$1:$L$128</definedName>
    <definedName name="Entscheidung" localSheetId="3">'[1]dropdown-Menüs'!$B$9:$B$10</definedName>
    <definedName name="Entscheidung">'Menüs Werte'!$B$3:$B$4</definedName>
    <definedName name="Nutzung" localSheetId="3">'[1]dropdown-Menüs'!$B$27:$B$29</definedName>
    <definedName name="Nutzung">'Menüs Werte'!$B$14:$B$15</definedName>
    <definedName name="Pflege" localSheetId="3">'[1]dropdown-Menüs'!$B$16:$B$22</definedName>
    <definedName name="Pflege">'Menüs Werte'!$B$6:$B$12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53" i="11" l="1"/>
  <c r="C18" i="12" l="1"/>
  <c r="C19" i="12"/>
  <c r="C20" i="12"/>
  <c r="C21" i="12"/>
  <c r="C17" i="12"/>
  <c r="C15" i="12"/>
  <c r="E155" i="11"/>
  <c r="C62" i="12" s="1"/>
  <c r="C64" i="12" s="1"/>
  <c r="E152" i="11"/>
  <c r="E137" i="11"/>
  <c r="E136" i="11"/>
  <c r="E132" i="11"/>
  <c r="E121" i="11"/>
  <c r="E88" i="11"/>
  <c r="E79" i="11"/>
  <c r="E80" i="11"/>
  <c r="E84" i="11" s="1"/>
  <c r="E81" i="11"/>
  <c r="E85" i="11" s="1"/>
  <c r="E82" i="11"/>
  <c r="E83" i="11"/>
  <c r="E78" i="11"/>
  <c r="D33" i="4"/>
  <c r="D34" i="4"/>
  <c r="D35" i="4"/>
  <c r="D36" i="4"/>
  <c r="D32" i="4"/>
  <c r="D31" i="4"/>
  <c r="D30" i="4"/>
  <c r="D27" i="4"/>
  <c r="D28" i="4"/>
  <c r="D26" i="4"/>
  <c r="D25" i="4"/>
  <c r="D23" i="4"/>
  <c r="D22" i="4"/>
  <c r="D21" i="4"/>
  <c r="D20" i="4"/>
  <c r="D18" i="4"/>
  <c r="D17" i="4"/>
  <c r="D15" i="4"/>
  <c r="D14" i="4"/>
  <c r="D13" i="4"/>
  <c r="D11" i="4"/>
  <c r="D5" i="4"/>
  <c r="D6" i="4"/>
  <c r="D7" i="4"/>
  <c r="D8" i="4"/>
  <c r="D9" i="4"/>
  <c r="D4" i="4"/>
  <c r="D3" i="4"/>
  <c r="A138" i="11"/>
  <c r="M124" i="1" l="1"/>
  <c r="C12" i="12" l="1"/>
  <c r="F5" i="1" l="1"/>
  <c r="D5" i="11" s="1"/>
  <c r="A94" i="1" l="1"/>
  <c r="A95" i="1"/>
  <c r="A96" i="1"/>
  <c r="A97" i="1"/>
  <c r="A98" i="1"/>
  <c r="B2" i="14" l="1"/>
  <c r="A1" i="14"/>
  <c r="F49" i="14"/>
  <c r="D49" i="14"/>
  <c r="C49" i="14"/>
  <c r="F37" i="14"/>
  <c r="F40" i="14" s="1"/>
  <c r="F21" i="14"/>
  <c r="F10" i="14"/>
  <c r="G106" i="11"/>
  <c r="G107" i="11"/>
  <c r="G108" i="11"/>
  <c r="A106" i="11"/>
  <c r="A107" i="11"/>
  <c r="A108" i="11"/>
  <c r="A61" i="1"/>
  <c r="A62" i="1"/>
  <c r="A63" i="1"/>
  <c r="A79" i="11"/>
  <c r="K48" i="1"/>
  <c r="G89" i="11"/>
  <c r="F23" i="14" l="1"/>
  <c r="F39" i="14" s="1"/>
  <c r="F41" i="14" s="1"/>
  <c r="B8" i="12"/>
  <c r="B7" i="12"/>
  <c r="H6" i="11"/>
  <c r="H5" i="11"/>
  <c r="K18" i="1"/>
  <c r="K19" i="1"/>
  <c r="A18" i="1"/>
  <c r="A19" i="1"/>
  <c r="M120" i="1" l="1"/>
  <c r="M114" i="1"/>
  <c r="A133" i="11" l="1"/>
  <c r="A134" i="11"/>
  <c r="A142" i="11"/>
  <c r="A143" i="11"/>
  <c r="A144" i="11"/>
  <c r="A145" i="11"/>
  <c r="A122" i="1"/>
  <c r="G17" i="11"/>
  <c r="A17" i="11"/>
  <c r="A25" i="1"/>
  <c r="A124" i="1" l="1"/>
  <c r="J39" i="11" l="1"/>
  <c r="A140" i="11" l="1"/>
  <c r="A141" i="11"/>
  <c r="A146" i="11"/>
  <c r="A92" i="11"/>
  <c r="A93" i="11"/>
  <c r="A94" i="11"/>
  <c r="A95" i="11"/>
  <c r="A96" i="11"/>
  <c r="A97" i="11"/>
  <c r="A98" i="11"/>
  <c r="A99" i="11"/>
  <c r="A100" i="11"/>
  <c r="A101" i="11"/>
  <c r="A102" i="11"/>
  <c r="A103" i="11"/>
  <c r="A104" i="11"/>
  <c r="A131" i="11" l="1"/>
  <c r="A132" i="11"/>
  <c r="G131" i="11"/>
  <c r="A117" i="1"/>
  <c r="A118" i="1"/>
  <c r="A119" i="1"/>
  <c r="A120" i="1"/>
  <c r="K119" i="1"/>
  <c r="K118" i="1"/>
  <c r="J119" i="1"/>
  <c r="J118" i="1"/>
  <c r="K117" i="1"/>
  <c r="K116" i="1"/>
  <c r="A71" i="1" l="1"/>
  <c r="A70" i="1"/>
  <c r="I93" i="12" l="1"/>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C65" i="12" l="1"/>
  <c r="C66" i="12"/>
  <c r="C68" i="12" l="1"/>
  <c r="C67" i="12"/>
  <c r="A59" i="11"/>
  <c r="A60" i="11"/>
  <c r="A61" i="11"/>
  <c r="A62" i="11"/>
  <c r="C69" i="12" l="1"/>
  <c r="C70" i="12"/>
  <c r="K47" i="1"/>
  <c r="A47" i="1"/>
  <c r="K123" i="1"/>
  <c r="C72" i="12" l="1"/>
  <c r="C71" i="12"/>
  <c r="C74" i="12" l="1"/>
  <c r="C73" i="12"/>
  <c r="G48" i="11"/>
  <c r="C75" i="12" l="1"/>
  <c r="C76" i="12"/>
  <c r="A149" i="11"/>
  <c r="A150" i="11"/>
  <c r="C78" i="12" l="1"/>
  <c r="C77" i="12"/>
  <c r="A42" i="11"/>
  <c r="A90" i="11"/>
  <c r="A57" i="11"/>
  <c r="A29" i="11"/>
  <c r="A30" i="11"/>
  <c r="C80" i="12" l="1"/>
  <c r="C79" i="12"/>
  <c r="K96" i="1"/>
  <c r="K95" i="1"/>
  <c r="K92" i="1"/>
  <c r="K91" i="1"/>
  <c r="C82" i="12" l="1"/>
  <c r="C81" i="12"/>
  <c r="G51" i="11"/>
  <c r="H90" i="1"/>
  <c r="A91" i="1"/>
  <c r="A92" i="1"/>
  <c r="A93" i="1"/>
  <c r="G62" i="11" l="1"/>
  <c r="G63" i="11" s="1"/>
  <c r="C83" i="12"/>
  <c r="C84" i="12"/>
  <c r="A72" i="1"/>
  <c r="A73" i="1"/>
  <c r="A74" i="1"/>
  <c r="A75" i="1"/>
  <c r="A76" i="1"/>
  <c r="A77" i="1"/>
  <c r="A78" i="1"/>
  <c r="A79" i="1"/>
  <c r="A80" i="1"/>
  <c r="A81" i="1"/>
  <c r="A82" i="1"/>
  <c r="A83" i="1"/>
  <c r="A84" i="1"/>
  <c r="A85" i="1"/>
  <c r="A86" i="1"/>
  <c r="A87" i="1"/>
  <c r="A88" i="1"/>
  <c r="A89" i="1"/>
  <c r="A90" i="1"/>
  <c r="C86" i="12" l="1"/>
  <c r="C85" i="12"/>
  <c r="I51" i="11"/>
  <c r="I62" i="11" s="1"/>
  <c r="I63" i="11" s="1"/>
  <c r="G65" i="11" s="1"/>
  <c r="A118" i="11"/>
  <c r="A119" i="11"/>
  <c r="A120" i="11"/>
  <c r="A121" i="11"/>
  <c r="A122" i="11"/>
  <c r="A123" i="11"/>
  <c r="A124" i="11"/>
  <c r="A125" i="11"/>
  <c r="A126" i="11"/>
  <c r="A127" i="11"/>
  <c r="A128" i="11"/>
  <c r="A116" i="11"/>
  <c r="A117" i="11"/>
  <c r="A49" i="11"/>
  <c r="A50" i="11"/>
  <c r="A51" i="11"/>
  <c r="A52" i="11"/>
  <c r="A53" i="11"/>
  <c r="I59" i="11"/>
  <c r="G59" i="11"/>
  <c r="G147" i="11" s="1"/>
  <c r="K97" i="1"/>
  <c r="A99" i="1"/>
  <c r="G66" i="11" l="1"/>
  <c r="G64" i="11"/>
  <c r="G151" i="11"/>
  <c r="C87" i="12"/>
  <c r="C88" i="12"/>
  <c r="G52" i="11"/>
  <c r="A102" i="1"/>
  <c r="A103" i="1"/>
  <c r="C89" i="12" l="1"/>
  <c r="C90" i="12"/>
  <c r="G29" i="11"/>
  <c r="I79" i="11" s="1"/>
  <c r="G30" i="11"/>
  <c r="I138" i="11" s="1"/>
  <c r="K86" i="1"/>
  <c r="K83" i="1"/>
  <c r="K80" i="1"/>
  <c r="K77" i="1"/>
  <c r="K74" i="1"/>
  <c r="K71" i="1"/>
  <c r="A100" i="1"/>
  <c r="A101" i="1"/>
  <c r="A69" i="1"/>
  <c r="C91" i="12" l="1"/>
  <c r="C92" i="12"/>
  <c r="A68" i="1"/>
  <c r="C93" i="12" l="1"/>
  <c r="E148" i="11"/>
  <c r="A89" i="11"/>
  <c r="A91" i="11"/>
  <c r="A48" i="1"/>
  <c r="A49" i="1"/>
  <c r="A88" i="11" l="1"/>
  <c r="A147" i="11"/>
  <c r="A26" i="11"/>
  <c r="A27" i="11"/>
  <c r="A28" i="11"/>
  <c r="A41" i="1"/>
  <c r="A42" i="1"/>
  <c r="A43" i="1"/>
  <c r="A44" i="1"/>
  <c r="A45" i="1"/>
  <c r="A46" i="1"/>
  <c r="A50" i="1"/>
  <c r="A51" i="1"/>
  <c r="A52" i="1"/>
  <c r="A53" i="1"/>
  <c r="A54" i="1"/>
  <c r="A55" i="1"/>
  <c r="A56" i="1"/>
  <c r="A57" i="1"/>
  <c r="A58" i="1"/>
  <c r="A59" i="1"/>
  <c r="A60" i="1"/>
  <c r="A64" i="1"/>
  <c r="A34" i="1"/>
  <c r="A35" i="1"/>
  <c r="A135" i="11"/>
  <c r="A136" i="11"/>
  <c r="A137" i="11"/>
  <c r="A139" i="11"/>
  <c r="G54" i="11"/>
  <c r="G53" i="11"/>
  <c r="A129" i="11"/>
  <c r="A112" i="11"/>
  <c r="A113" i="11"/>
  <c r="A114" i="11"/>
  <c r="A115" i="11"/>
  <c r="A56" i="11"/>
  <c r="A54" i="11"/>
  <c r="A55" i="11"/>
  <c r="A58" i="11"/>
  <c r="A40" i="1"/>
  <c r="A65" i="1"/>
  <c r="A66" i="1"/>
  <c r="A67" i="1"/>
  <c r="A104" i="1"/>
  <c r="A105" i="1"/>
  <c r="A106" i="1"/>
  <c r="A107" i="1"/>
  <c r="A108" i="1"/>
  <c r="G148" i="11"/>
  <c r="G149" i="11" s="1"/>
  <c r="E32" i="11"/>
  <c r="G26" i="11"/>
  <c r="K93" i="1"/>
  <c r="A111" i="11"/>
  <c r="A109" i="1"/>
  <c r="A110" i="1"/>
  <c r="A111" i="1"/>
  <c r="A123" i="1"/>
  <c r="A36" i="1"/>
  <c r="A37" i="1"/>
  <c r="A38" i="1"/>
  <c r="A39" i="1"/>
  <c r="A63" i="11"/>
  <c r="A33" i="1"/>
  <c r="G31" i="1"/>
  <c r="G70" i="11"/>
  <c r="G71" i="11"/>
  <c r="G144" i="11" s="1"/>
  <c r="K29" i="1"/>
  <c r="K30" i="1"/>
  <c r="A87" i="11"/>
  <c r="B502" i="5"/>
  <c r="B512" i="5" s="1"/>
  <c r="B522" i="5" s="1"/>
  <c r="B532" i="5" s="1"/>
  <c r="B542" i="5" s="1"/>
  <c r="B552" i="5" s="1"/>
  <c r="B562" i="5" s="1"/>
  <c r="B572" i="5" s="1"/>
  <c r="B582" i="5" s="1"/>
  <c r="B592" i="5" s="1"/>
  <c r="B602" i="5" s="1"/>
  <c r="B612" i="5" s="1"/>
  <c r="B622" i="5" s="1"/>
  <c r="B632" i="5" s="1"/>
  <c r="B642" i="5" s="1"/>
  <c r="B652" i="5" s="1"/>
  <c r="B662" i="5" s="1"/>
  <c r="B672" i="5" s="1"/>
  <c r="B682" i="5" s="1"/>
  <c r="B692" i="5" s="1"/>
  <c r="B702" i="5" s="1"/>
  <c r="B712" i="5" s="1"/>
  <c r="B722" i="5" s="1"/>
  <c r="B483" i="5"/>
  <c r="B484" i="5" s="1"/>
  <c r="B485" i="5" s="1"/>
  <c r="B486" i="5" s="1"/>
  <c r="B487" i="5" s="1"/>
  <c r="B488" i="5" s="1"/>
  <c r="B489" i="5" s="1"/>
  <c r="B490" i="5" s="1"/>
  <c r="B491" i="5" s="1"/>
  <c r="B473" i="5"/>
  <c r="B474" i="5" s="1"/>
  <c r="B475" i="5" s="1"/>
  <c r="B476" i="5" s="1"/>
  <c r="B477" i="5" s="1"/>
  <c r="B478" i="5" s="1"/>
  <c r="B479" i="5" s="1"/>
  <c r="B480" i="5" s="1"/>
  <c r="B481" i="5" s="1"/>
  <c r="B463" i="5"/>
  <c r="B464" i="5" s="1"/>
  <c r="B465" i="5" s="1"/>
  <c r="B466" i="5" s="1"/>
  <c r="B467" i="5" s="1"/>
  <c r="B468" i="5" s="1"/>
  <c r="B469" i="5" s="1"/>
  <c r="B470" i="5" s="1"/>
  <c r="B471" i="5" s="1"/>
  <c r="B453" i="5"/>
  <c r="B454" i="5" s="1"/>
  <c r="B455" i="5" s="1"/>
  <c r="B456" i="5" s="1"/>
  <c r="B457" i="5" s="1"/>
  <c r="B458" i="5" s="1"/>
  <c r="B459" i="5" s="1"/>
  <c r="B460" i="5" s="1"/>
  <c r="B461" i="5" s="1"/>
  <c r="B443" i="5"/>
  <c r="B444" i="5" s="1"/>
  <c r="B445" i="5" s="1"/>
  <c r="B446" i="5" s="1"/>
  <c r="B447" i="5" s="1"/>
  <c r="B448" i="5" s="1"/>
  <c r="B449" i="5" s="1"/>
  <c r="B450" i="5" s="1"/>
  <c r="B451" i="5" s="1"/>
  <c r="B433" i="5"/>
  <c r="B434" i="5" s="1"/>
  <c r="B435" i="5" s="1"/>
  <c r="B436" i="5" s="1"/>
  <c r="B437" i="5" s="1"/>
  <c r="B438" i="5" s="1"/>
  <c r="B439" i="5" s="1"/>
  <c r="B440" i="5" s="1"/>
  <c r="B441" i="5"/>
  <c r="B423" i="5"/>
  <c r="B424" i="5" s="1"/>
  <c r="B425" i="5" s="1"/>
  <c r="B426" i="5" s="1"/>
  <c r="B427" i="5" s="1"/>
  <c r="B428" i="5" s="1"/>
  <c r="B429" i="5" s="1"/>
  <c r="B430" i="5" s="1"/>
  <c r="B431" i="5" s="1"/>
  <c r="B413" i="5"/>
  <c r="B414" i="5" s="1"/>
  <c r="B415" i="5" s="1"/>
  <c r="B416" i="5" s="1"/>
  <c r="B417" i="5" s="1"/>
  <c r="B418" i="5" s="1"/>
  <c r="B419" i="5" s="1"/>
  <c r="B420" i="5" s="1"/>
  <c r="B421" i="5" s="1"/>
  <c r="B403" i="5"/>
  <c r="B404" i="5" s="1"/>
  <c r="B405" i="5" s="1"/>
  <c r="B406" i="5" s="1"/>
  <c r="B407" i="5" s="1"/>
  <c r="B408" i="5" s="1"/>
  <c r="B409" i="5" s="1"/>
  <c r="B410" i="5" s="1"/>
  <c r="B411" i="5" s="1"/>
  <c r="B393" i="5"/>
  <c r="B394" i="5" s="1"/>
  <c r="B395" i="5" s="1"/>
  <c r="B396" i="5" s="1"/>
  <c r="B397" i="5" s="1"/>
  <c r="B398" i="5" s="1"/>
  <c r="B399" i="5" s="1"/>
  <c r="B400" i="5" s="1"/>
  <c r="B401" i="5" s="1"/>
  <c r="B383" i="5"/>
  <c r="B384" i="5" s="1"/>
  <c r="B385" i="5" s="1"/>
  <c r="B386" i="5" s="1"/>
  <c r="B387" i="5" s="1"/>
  <c r="B388" i="5" s="1"/>
  <c r="B389" i="5" s="1"/>
  <c r="B390" i="5" s="1"/>
  <c r="B391" i="5" s="1"/>
  <c r="B373" i="5"/>
  <c r="B374" i="5" s="1"/>
  <c r="B375" i="5" s="1"/>
  <c r="B376" i="5" s="1"/>
  <c r="B377" i="5" s="1"/>
  <c r="B378" i="5" s="1"/>
  <c r="B379" i="5" s="1"/>
  <c r="B380" i="5" s="1"/>
  <c r="B381" i="5" s="1"/>
  <c r="B363" i="5"/>
  <c r="B364" i="5" s="1"/>
  <c r="B365" i="5" s="1"/>
  <c r="B366" i="5" s="1"/>
  <c r="B367" i="5" s="1"/>
  <c r="B368" i="5" s="1"/>
  <c r="B369" i="5" s="1"/>
  <c r="B370" i="5" s="1"/>
  <c r="B371" i="5" s="1"/>
  <c r="B353" i="5"/>
  <c r="B354" i="5" s="1"/>
  <c r="B355" i="5" s="1"/>
  <c r="B356" i="5" s="1"/>
  <c r="B357" i="5" s="1"/>
  <c r="B358" i="5" s="1"/>
  <c r="B359" i="5" s="1"/>
  <c r="B360" i="5" s="1"/>
  <c r="B361" i="5" s="1"/>
  <c r="B343" i="5"/>
  <c r="B344" i="5" s="1"/>
  <c r="B345" i="5" s="1"/>
  <c r="B346" i="5" s="1"/>
  <c r="B347" i="5" s="1"/>
  <c r="B348" i="5" s="1"/>
  <c r="B349" i="5" s="1"/>
  <c r="B350" i="5" s="1"/>
  <c r="B351" i="5" s="1"/>
  <c r="B333" i="5"/>
  <c r="B334" i="5" s="1"/>
  <c r="B335" i="5" s="1"/>
  <c r="B336" i="5" s="1"/>
  <c r="B337" i="5" s="1"/>
  <c r="B338" i="5" s="1"/>
  <c r="B339" i="5" s="1"/>
  <c r="B340" i="5" s="1"/>
  <c r="B341" i="5" s="1"/>
  <c r="B323" i="5"/>
  <c r="B324" i="5" s="1"/>
  <c r="B325" i="5" s="1"/>
  <c r="B326" i="5"/>
  <c r="B327" i="5" s="1"/>
  <c r="B328" i="5" s="1"/>
  <c r="B329" i="5" s="1"/>
  <c r="B330" i="5" s="1"/>
  <c r="B331" i="5" s="1"/>
  <c r="B313" i="5"/>
  <c r="B314" i="5" s="1"/>
  <c r="B315" i="5" s="1"/>
  <c r="B316" i="5" s="1"/>
  <c r="B317" i="5" s="1"/>
  <c r="B318" i="5" s="1"/>
  <c r="B319" i="5" s="1"/>
  <c r="B320" i="5" s="1"/>
  <c r="B321" i="5" s="1"/>
  <c r="B303" i="5"/>
  <c r="B304" i="5" s="1"/>
  <c r="B305" i="5" s="1"/>
  <c r="B306" i="5" s="1"/>
  <c r="B307" i="5" s="1"/>
  <c r="B308" i="5" s="1"/>
  <c r="B309" i="5" s="1"/>
  <c r="B310" i="5" s="1"/>
  <c r="B311" i="5" s="1"/>
  <c r="B293" i="5"/>
  <c r="B294" i="5" s="1"/>
  <c r="B295" i="5" s="1"/>
  <c r="B296" i="5" s="1"/>
  <c r="B297" i="5" s="1"/>
  <c r="B298" i="5" s="1"/>
  <c r="B299" i="5" s="1"/>
  <c r="B300" i="5" s="1"/>
  <c r="B301" i="5" s="1"/>
  <c r="B283" i="5"/>
  <c r="B284" i="5" s="1"/>
  <c r="B285" i="5" s="1"/>
  <c r="B286" i="5" s="1"/>
  <c r="B287" i="5" s="1"/>
  <c r="B288" i="5" s="1"/>
  <c r="B289" i="5" s="1"/>
  <c r="B290" i="5" s="1"/>
  <c r="B291" i="5" s="1"/>
  <c r="B273" i="5"/>
  <c r="B274" i="5" s="1"/>
  <c r="B275" i="5" s="1"/>
  <c r="B276" i="5" s="1"/>
  <c r="B277" i="5" s="1"/>
  <c r="B278" i="5" s="1"/>
  <c r="B279" i="5" s="1"/>
  <c r="B280" i="5" s="1"/>
  <c r="B281" i="5" s="1"/>
  <c r="B263" i="5"/>
  <c r="B264" i="5" s="1"/>
  <c r="B265" i="5" s="1"/>
  <c r="B266" i="5" s="1"/>
  <c r="B267" i="5" s="1"/>
  <c r="B268" i="5" s="1"/>
  <c r="B269" i="5" s="1"/>
  <c r="B270" i="5" s="1"/>
  <c r="B271" i="5" s="1"/>
  <c r="B253" i="5"/>
  <c r="B254" i="5" s="1"/>
  <c r="B255" i="5" s="1"/>
  <c r="B256" i="5" s="1"/>
  <c r="B257" i="5" s="1"/>
  <c r="B258" i="5" s="1"/>
  <c r="B259" i="5" s="1"/>
  <c r="B260" i="5" s="1"/>
  <c r="B261" i="5" s="1"/>
  <c r="B243" i="5"/>
  <c r="B244" i="5" s="1"/>
  <c r="B245" i="5" s="1"/>
  <c r="B246" i="5" s="1"/>
  <c r="B247" i="5" s="1"/>
  <c r="B248" i="5" s="1"/>
  <c r="B249" i="5" s="1"/>
  <c r="B250" i="5" s="1"/>
  <c r="B251" i="5" s="1"/>
  <c r="B233" i="5"/>
  <c r="B234" i="5" s="1"/>
  <c r="B235" i="5" s="1"/>
  <c r="B236" i="5" s="1"/>
  <c r="B237" i="5" s="1"/>
  <c r="B238" i="5" s="1"/>
  <c r="B239" i="5" s="1"/>
  <c r="B240" i="5" s="1"/>
  <c r="B241" i="5" s="1"/>
  <c r="B223" i="5"/>
  <c r="B224" i="5" s="1"/>
  <c r="B225" i="5" s="1"/>
  <c r="B226" i="5" s="1"/>
  <c r="B227" i="5" s="1"/>
  <c r="B228" i="5" s="1"/>
  <c r="B229" i="5" s="1"/>
  <c r="B230" i="5" s="1"/>
  <c r="B231" i="5" s="1"/>
  <c r="B213" i="5"/>
  <c r="B214" i="5" s="1"/>
  <c r="B215" i="5" s="1"/>
  <c r="B216" i="5" s="1"/>
  <c r="B217" i="5" s="1"/>
  <c r="B218" i="5" s="1"/>
  <c r="B219" i="5" s="1"/>
  <c r="B220" i="5" s="1"/>
  <c r="B221" i="5" s="1"/>
  <c r="B203" i="5"/>
  <c r="B204" i="5" s="1"/>
  <c r="B205" i="5" s="1"/>
  <c r="B206" i="5" s="1"/>
  <c r="B207" i="5" s="1"/>
  <c r="B208" i="5" s="1"/>
  <c r="B209" i="5" s="1"/>
  <c r="B210" i="5" s="1"/>
  <c r="B211" i="5" s="1"/>
  <c r="B193" i="5"/>
  <c r="B194" i="5" s="1"/>
  <c r="B195" i="5" s="1"/>
  <c r="B196" i="5" s="1"/>
  <c r="B197" i="5" s="1"/>
  <c r="B198" i="5" s="1"/>
  <c r="B199" i="5" s="1"/>
  <c r="B200" i="5" s="1"/>
  <c r="B201" i="5" s="1"/>
  <c r="B183" i="5"/>
  <c r="B184" i="5" s="1"/>
  <c r="B185" i="5" s="1"/>
  <c r="B186" i="5" s="1"/>
  <c r="B187" i="5" s="1"/>
  <c r="B188" i="5" s="1"/>
  <c r="B189" i="5" s="1"/>
  <c r="B190" i="5" s="1"/>
  <c r="B191" i="5" s="1"/>
  <c r="B173" i="5"/>
  <c r="B174" i="5" s="1"/>
  <c r="B175" i="5" s="1"/>
  <c r="B176" i="5" s="1"/>
  <c r="B177" i="5" s="1"/>
  <c r="B178" i="5" s="1"/>
  <c r="B179" i="5" s="1"/>
  <c r="B180" i="5" s="1"/>
  <c r="B181" i="5" s="1"/>
  <c r="B163" i="5"/>
  <c r="B164" i="5" s="1"/>
  <c r="B165" i="5" s="1"/>
  <c r="B166" i="5" s="1"/>
  <c r="B167" i="5" s="1"/>
  <c r="B168" i="5" s="1"/>
  <c r="B169" i="5" s="1"/>
  <c r="B170" i="5" s="1"/>
  <c r="B171" i="5" s="1"/>
  <c r="B153" i="5"/>
  <c r="B154" i="5" s="1"/>
  <c r="B155" i="5" s="1"/>
  <c r="B156" i="5" s="1"/>
  <c r="B157" i="5" s="1"/>
  <c r="B158" i="5" s="1"/>
  <c r="B159" i="5" s="1"/>
  <c r="B160" i="5" s="1"/>
  <c r="B161" i="5" s="1"/>
  <c r="B143" i="5"/>
  <c r="B144" i="5" s="1"/>
  <c r="B145" i="5" s="1"/>
  <c r="B146" i="5" s="1"/>
  <c r="B147" i="5" s="1"/>
  <c r="B148" i="5" s="1"/>
  <c r="B149" i="5" s="1"/>
  <c r="B150" i="5" s="1"/>
  <c r="B151" i="5" s="1"/>
  <c r="B133" i="5"/>
  <c r="B134" i="5" s="1"/>
  <c r="B135" i="5" s="1"/>
  <c r="B136" i="5" s="1"/>
  <c r="B137" i="5" s="1"/>
  <c r="B138" i="5" s="1"/>
  <c r="B139" i="5" s="1"/>
  <c r="B140" i="5" s="1"/>
  <c r="B141" i="5" s="1"/>
  <c r="B123" i="5"/>
  <c r="B124" i="5" s="1"/>
  <c r="B125" i="5" s="1"/>
  <c r="B126" i="5" s="1"/>
  <c r="B127" i="5" s="1"/>
  <c r="B128" i="5" s="1"/>
  <c r="B129" i="5" s="1"/>
  <c r="B130" i="5" s="1"/>
  <c r="B131" i="5" s="1"/>
  <c r="B113" i="5"/>
  <c r="B114" i="5" s="1"/>
  <c r="B115" i="5" s="1"/>
  <c r="B116" i="5" s="1"/>
  <c r="B117" i="5" s="1"/>
  <c r="B118" i="5" s="1"/>
  <c r="B119" i="5" s="1"/>
  <c r="B120" i="5" s="1"/>
  <c r="B121" i="5" s="1"/>
  <c r="B103" i="5"/>
  <c r="B104" i="5" s="1"/>
  <c r="B105" i="5" s="1"/>
  <c r="B106" i="5" s="1"/>
  <c r="B107" i="5" s="1"/>
  <c r="B108" i="5" s="1"/>
  <c r="B109" i="5" s="1"/>
  <c r="B110" i="5" s="1"/>
  <c r="B111" i="5" s="1"/>
  <c r="B93" i="5"/>
  <c r="B94" i="5" s="1"/>
  <c r="B95" i="5" s="1"/>
  <c r="B96" i="5" s="1"/>
  <c r="B97" i="5" s="1"/>
  <c r="B98" i="5" s="1"/>
  <c r="B99" i="5" s="1"/>
  <c r="B100" i="5" s="1"/>
  <c r="B101" i="5" s="1"/>
  <c r="B83" i="5"/>
  <c r="B84" i="5" s="1"/>
  <c r="B85" i="5" s="1"/>
  <c r="B86" i="5" s="1"/>
  <c r="B87" i="5" s="1"/>
  <c r="B88" i="5" s="1"/>
  <c r="B89" i="5" s="1"/>
  <c r="B90" i="5" s="1"/>
  <c r="B91" i="5" s="1"/>
  <c r="B73" i="5"/>
  <c r="B74" i="5" s="1"/>
  <c r="B75" i="5" s="1"/>
  <c r="B76" i="5" s="1"/>
  <c r="B77" i="5" s="1"/>
  <c r="B78" i="5" s="1"/>
  <c r="B79" i="5" s="1"/>
  <c r="B80" i="5" s="1"/>
  <c r="B81" i="5" s="1"/>
  <c r="D72" i="5"/>
  <c r="C63" i="5"/>
  <c r="C64" i="5" s="1"/>
  <c r="C65" i="5" s="1"/>
  <c r="C66" i="5" s="1"/>
  <c r="C53" i="5"/>
  <c r="C54" i="5" s="1"/>
  <c r="C55" i="5" s="1"/>
  <c r="C56" i="5" s="1"/>
  <c r="C43" i="5"/>
  <c r="C33" i="5"/>
  <c r="C34" i="5" s="1"/>
  <c r="C35" i="5" s="1"/>
  <c r="G34" i="11"/>
  <c r="K113" i="1"/>
  <c r="A113" i="1"/>
  <c r="A114" i="1"/>
  <c r="A66" i="11"/>
  <c r="A28" i="1"/>
  <c r="A29" i="1"/>
  <c r="A30" i="1"/>
  <c r="A31" i="1"/>
  <c r="A32" i="1"/>
  <c r="A17" i="1"/>
  <c r="A20" i="1"/>
  <c r="A21" i="1"/>
  <c r="A22" i="1"/>
  <c r="A23" i="1"/>
  <c r="A24" i="1"/>
  <c r="A26" i="1"/>
  <c r="A27" i="1"/>
  <c r="A32" i="11"/>
  <c r="A33" i="11"/>
  <c r="A34" i="11"/>
  <c r="A47" i="11"/>
  <c r="A48" i="11"/>
  <c r="G102" i="11"/>
  <c r="G23" i="11"/>
  <c r="A165" i="11"/>
  <c r="A166" i="11"/>
  <c r="I87" i="11"/>
  <c r="E87" i="11" s="1"/>
  <c r="A112" i="1"/>
  <c r="A115" i="1"/>
  <c r="A116" i="1"/>
  <c r="A121" i="1"/>
  <c r="A16" i="1"/>
  <c r="A10" i="11"/>
  <c r="A11" i="11"/>
  <c r="A12" i="11"/>
  <c r="A13" i="11"/>
  <c r="A14" i="11"/>
  <c r="A15" i="11"/>
  <c r="A16" i="11"/>
  <c r="A18" i="11"/>
  <c r="A19" i="11"/>
  <c r="A20" i="11"/>
  <c r="A21" i="11"/>
  <c r="A22" i="11"/>
  <c r="A23" i="11"/>
  <c r="A24" i="11"/>
  <c r="A25" i="11"/>
  <c r="A31" i="11"/>
  <c r="A35" i="11"/>
  <c r="A36" i="11"/>
  <c r="A37" i="11"/>
  <c r="A38" i="11"/>
  <c r="A39" i="11"/>
  <c r="A40" i="11"/>
  <c r="A41" i="11"/>
  <c r="A43" i="11"/>
  <c r="A44" i="11"/>
  <c r="A45" i="11"/>
  <c r="A46" i="11"/>
  <c r="A64" i="11"/>
  <c r="A65" i="11"/>
  <c r="A67" i="11"/>
  <c r="A68" i="11"/>
  <c r="A69" i="11"/>
  <c r="A70" i="11"/>
  <c r="A71" i="11"/>
  <c r="A72" i="11"/>
  <c r="A73" i="11"/>
  <c r="A74" i="11"/>
  <c r="A75" i="11"/>
  <c r="A76" i="11"/>
  <c r="A77" i="11"/>
  <c r="A78" i="11"/>
  <c r="A80" i="11"/>
  <c r="A81" i="11"/>
  <c r="A82" i="11"/>
  <c r="A83" i="11"/>
  <c r="A84" i="11"/>
  <c r="A85" i="11"/>
  <c r="A86" i="11"/>
  <c r="A130" i="11"/>
  <c r="A148" i="11"/>
  <c r="A151" i="11"/>
  <c r="A152" i="11"/>
  <c r="A153" i="11"/>
  <c r="A154" i="11"/>
  <c r="A155" i="11"/>
  <c r="A156" i="11"/>
  <c r="A157" i="11"/>
  <c r="A158" i="11"/>
  <c r="A159" i="11"/>
  <c r="A160" i="11"/>
  <c r="A161" i="11"/>
  <c r="A162" i="11"/>
  <c r="A163" i="11"/>
  <c r="A105" i="11"/>
  <c r="A109" i="11"/>
  <c r="A110" i="11"/>
  <c r="A164" i="11"/>
  <c r="A167" i="11"/>
  <c r="A168" i="11"/>
  <c r="A169" i="11"/>
  <c r="A170" i="11"/>
  <c r="A171" i="11"/>
  <c r="A172" i="11"/>
  <c r="A173" i="11"/>
  <c r="A174" i="11"/>
  <c r="A175" i="11"/>
  <c r="A176" i="11"/>
  <c r="A9" i="11"/>
  <c r="J85" i="11"/>
  <c r="I85" i="11"/>
  <c r="G85" i="11"/>
  <c r="I84" i="11"/>
  <c r="G84" i="11"/>
  <c r="J84" i="11"/>
  <c r="G103" i="11"/>
  <c r="G104" i="11"/>
  <c r="G105" i="11"/>
  <c r="D103" i="11"/>
  <c r="D104" i="11"/>
  <c r="D105" i="11"/>
  <c r="D102" i="11"/>
  <c r="B5" i="12"/>
  <c r="G9" i="11"/>
  <c r="J2" i="11" s="1"/>
  <c r="C10" i="11"/>
  <c r="B6" i="12" s="1"/>
  <c r="D10" i="11"/>
  <c r="G13" i="11"/>
  <c r="G15" i="11"/>
  <c r="G16" i="11"/>
  <c r="G22" i="11"/>
  <c r="I82" i="11" s="1"/>
  <c r="G24" i="11"/>
  <c r="G25" i="11"/>
  <c r="G31" i="11"/>
  <c r="G33" i="11"/>
  <c r="G35" i="11"/>
  <c r="G38" i="11"/>
  <c r="G39" i="11"/>
  <c r="G119" i="11"/>
  <c r="G129" i="11"/>
  <c r="K16" i="1"/>
  <c r="K17" i="1"/>
  <c r="K21" i="1"/>
  <c r="K23" i="1"/>
  <c r="K24" i="1"/>
  <c r="K104" i="1"/>
  <c r="K106" i="1"/>
  <c r="K110" i="1"/>
  <c r="K111" i="1"/>
  <c r="G26" i="1"/>
  <c r="G14" i="11"/>
  <c r="K22" i="1"/>
  <c r="C44" i="5"/>
  <c r="C45" i="5" s="1"/>
  <c r="C67" i="5" l="1"/>
  <c r="B67" i="5" s="1"/>
  <c r="B66" i="5"/>
  <c r="B63" i="5"/>
  <c r="C36" i="5"/>
  <c r="C37" i="5" s="1"/>
  <c r="B37" i="5" s="1"/>
  <c r="B35" i="5"/>
  <c r="B44" i="5"/>
  <c r="B55" i="5"/>
  <c r="B493" i="5"/>
  <c r="B503" i="5" s="1"/>
  <c r="B513" i="5" s="1"/>
  <c r="B523" i="5" s="1"/>
  <c r="B533" i="5" s="1"/>
  <c r="B543" i="5" s="1"/>
  <c r="B553" i="5" s="1"/>
  <c r="B563" i="5" s="1"/>
  <c r="B573" i="5" s="1"/>
  <c r="B583" i="5" s="1"/>
  <c r="B593" i="5" s="1"/>
  <c r="B603" i="5" s="1"/>
  <c r="B613" i="5" s="1"/>
  <c r="B623" i="5" s="1"/>
  <c r="B633" i="5" s="1"/>
  <c r="B643" i="5" s="1"/>
  <c r="B653" i="5" s="1"/>
  <c r="B663" i="5" s="1"/>
  <c r="B673" i="5" s="1"/>
  <c r="B683" i="5" s="1"/>
  <c r="B693" i="5" s="1"/>
  <c r="B703" i="5" s="1"/>
  <c r="B713" i="5" s="1"/>
  <c r="B54" i="5"/>
  <c r="B65" i="5"/>
  <c r="G109" i="11"/>
  <c r="I39" i="11"/>
  <c r="G19" i="11"/>
  <c r="C46" i="5"/>
  <c r="B46" i="5" s="1"/>
  <c r="B45" i="5"/>
  <c r="G34" i="5"/>
  <c r="B32" i="5"/>
  <c r="B62" i="5"/>
  <c r="B36" i="5"/>
  <c r="B53" i="5"/>
  <c r="B34" i="5"/>
  <c r="B33" i="5"/>
  <c r="G95" i="11"/>
  <c r="G97" i="11"/>
  <c r="G96" i="11"/>
  <c r="C13" i="12"/>
  <c r="C38" i="5"/>
  <c r="G35" i="5"/>
  <c r="B64" i="5"/>
  <c r="C57" i="5"/>
  <c r="B56" i="5"/>
  <c r="B52" i="5"/>
  <c r="B42" i="5"/>
  <c r="B43" i="5"/>
  <c r="G28" i="11"/>
  <c r="G37" i="11"/>
  <c r="F87" i="11"/>
  <c r="I137" i="11"/>
  <c r="G137" i="11" s="1"/>
  <c r="G73" i="11"/>
  <c r="I80" i="11"/>
  <c r="G80" i="11" s="1"/>
  <c r="I81" i="11"/>
  <c r="G81" i="11" s="1"/>
  <c r="I83" i="11"/>
  <c r="G83" i="11" s="1"/>
  <c r="I136" i="11"/>
  <c r="G136" i="11" s="1"/>
  <c r="I3" i="11"/>
  <c r="I78" i="11"/>
  <c r="G78" i="11" s="1"/>
  <c r="G21" i="11"/>
  <c r="I88" i="11"/>
  <c r="G88" i="11" s="1"/>
  <c r="C68" i="5" l="1"/>
  <c r="B68" i="5" s="1"/>
  <c r="G36" i="5"/>
  <c r="B494" i="5"/>
  <c r="G32" i="5"/>
  <c r="B31" i="5" s="1"/>
  <c r="B30" i="5" s="1"/>
  <c r="B29" i="5" s="1"/>
  <c r="B28" i="5" s="1"/>
  <c r="B27" i="5" s="1"/>
  <c r="B26" i="5" s="1"/>
  <c r="B25" i="5" s="1"/>
  <c r="B24" i="5" s="1"/>
  <c r="B23" i="5" s="1"/>
  <c r="B22" i="5" s="1"/>
  <c r="B21" i="5" s="1"/>
  <c r="B20" i="5" s="1"/>
  <c r="B19" i="5" s="1"/>
  <c r="B18" i="5" s="1"/>
  <c r="B17" i="5" s="1"/>
  <c r="B16" i="5" s="1"/>
  <c r="B15" i="5" s="1"/>
  <c r="B14" i="5" s="1"/>
  <c r="B13" i="5" s="1"/>
  <c r="B12" i="5" s="1"/>
  <c r="B11" i="5" s="1"/>
  <c r="B10" i="5" s="1"/>
  <c r="B9" i="5" s="1"/>
  <c r="B8" i="5" s="1"/>
  <c r="B7" i="5" s="1"/>
  <c r="B6" i="5" s="1"/>
  <c r="B5" i="5" s="1"/>
  <c r="B4" i="5" s="1"/>
  <c r="B3" i="5" s="1"/>
  <c r="B2" i="5" s="1"/>
  <c r="C47" i="5"/>
  <c r="G33" i="5"/>
  <c r="F88" i="12"/>
  <c r="F80" i="12"/>
  <c r="F72" i="12"/>
  <c r="F64" i="12"/>
  <c r="F53" i="12"/>
  <c r="F45" i="12"/>
  <c r="F37" i="12"/>
  <c r="F29" i="12"/>
  <c r="F83" i="12"/>
  <c r="F56" i="12"/>
  <c r="F93" i="12"/>
  <c r="F85" i="12"/>
  <c r="F77" i="12"/>
  <c r="F69" i="12"/>
  <c r="F50" i="12"/>
  <c r="F42" i="12"/>
  <c r="F34" i="12"/>
  <c r="F67" i="12"/>
  <c r="F32" i="12"/>
  <c r="F90" i="12"/>
  <c r="F82" i="12"/>
  <c r="F74" i="12"/>
  <c r="F66" i="12"/>
  <c r="F55" i="12"/>
  <c r="F47" i="12"/>
  <c r="F39" i="12"/>
  <c r="F31" i="12"/>
  <c r="F91" i="12"/>
  <c r="F75" i="12"/>
  <c r="F40" i="12"/>
  <c r="F87" i="12"/>
  <c r="F79" i="12"/>
  <c r="F71" i="12"/>
  <c r="F52" i="12"/>
  <c r="F44" i="12"/>
  <c r="F36" i="12"/>
  <c r="F28" i="12"/>
  <c r="F92" i="12"/>
  <c r="F84" i="12"/>
  <c r="F76" i="12"/>
  <c r="F68" i="12"/>
  <c r="F57" i="12"/>
  <c r="F49" i="12"/>
  <c r="F41" i="12"/>
  <c r="F33" i="12"/>
  <c r="F48" i="12"/>
  <c r="F89" i="12"/>
  <c r="F81" i="12"/>
  <c r="F73" i="12"/>
  <c r="F65" i="12"/>
  <c r="F54" i="12"/>
  <c r="F46" i="12"/>
  <c r="F38" i="12"/>
  <c r="F30" i="12"/>
  <c r="F86" i="12"/>
  <c r="F78" i="12"/>
  <c r="F70" i="12"/>
  <c r="F51" i="12"/>
  <c r="F43" i="12"/>
  <c r="F35" i="12"/>
  <c r="D64" i="12"/>
  <c r="D66" i="12"/>
  <c r="D65" i="12"/>
  <c r="D68" i="12"/>
  <c r="D67" i="12"/>
  <c r="D70" i="12"/>
  <c r="D69" i="12"/>
  <c r="G69" i="12" s="1"/>
  <c r="D72" i="12"/>
  <c r="D71" i="12"/>
  <c r="D74" i="12"/>
  <c r="G74" i="12" s="1"/>
  <c r="D73" i="12"/>
  <c r="D76" i="12"/>
  <c r="D75" i="12"/>
  <c r="D78" i="12"/>
  <c r="D77" i="12"/>
  <c r="D79" i="12"/>
  <c r="D80" i="12"/>
  <c r="D82" i="12"/>
  <c r="D81" i="12"/>
  <c r="G81" i="12" s="1"/>
  <c r="D84" i="12"/>
  <c r="D83" i="12"/>
  <c r="D86" i="12"/>
  <c r="D85" i="12"/>
  <c r="D87" i="12"/>
  <c r="D88" i="12"/>
  <c r="D89" i="12"/>
  <c r="D90" i="12"/>
  <c r="D92" i="12"/>
  <c r="D91" i="12"/>
  <c r="D93" i="12"/>
  <c r="B47" i="5"/>
  <c r="C48" i="5"/>
  <c r="C69" i="5"/>
  <c r="B38" i="5"/>
  <c r="C39" i="5"/>
  <c r="B57" i="5"/>
  <c r="C58" i="5"/>
  <c r="G37" i="5"/>
  <c r="E28" i="11"/>
  <c r="E37" i="11"/>
  <c r="E21" i="11"/>
  <c r="G82" i="11"/>
  <c r="G91" i="11" s="1"/>
  <c r="I91" i="11" s="1"/>
  <c r="G41" i="11"/>
  <c r="E41" i="11" s="1"/>
  <c r="B495" i="5" l="1"/>
  <c r="B504" i="5"/>
  <c r="B514" i="5" s="1"/>
  <c r="B524" i="5" s="1"/>
  <c r="B534" i="5" s="1"/>
  <c r="B544" i="5" s="1"/>
  <c r="B554" i="5" s="1"/>
  <c r="B564" i="5" s="1"/>
  <c r="B574" i="5" s="1"/>
  <c r="B584" i="5" s="1"/>
  <c r="B594" i="5" s="1"/>
  <c r="B604" i="5" s="1"/>
  <c r="B614" i="5" s="1"/>
  <c r="B624" i="5" s="1"/>
  <c r="B634" i="5" s="1"/>
  <c r="B644" i="5" s="1"/>
  <c r="B654" i="5" s="1"/>
  <c r="B664" i="5" s="1"/>
  <c r="B674" i="5" s="1"/>
  <c r="B684" i="5" s="1"/>
  <c r="B694" i="5" s="1"/>
  <c r="B704" i="5" s="1"/>
  <c r="B714" i="5" s="1"/>
  <c r="G93" i="12"/>
  <c r="G86" i="12"/>
  <c r="G82" i="12"/>
  <c r="G66" i="12"/>
  <c r="G89" i="12"/>
  <c r="G78" i="12"/>
  <c r="G70" i="12"/>
  <c r="G80" i="12"/>
  <c r="G75" i="12"/>
  <c r="G71" i="12"/>
  <c r="G64" i="12"/>
  <c r="G88" i="12"/>
  <c r="G83" i="12"/>
  <c r="G79" i="12"/>
  <c r="G72" i="12"/>
  <c r="G67" i="12"/>
  <c r="G92" i="12"/>
  <c r="G87" i="12"/>
  <c r="G84" i="12"/>
  <c r="G76" i="12"/>
  <c r="G68" i="12"/>
  <c r="G91" i="12"/>
  <c r="G85" i="12"/>
  <c r="G77" i="12"/>
  <c r="G73" i="12"/>
  <c r="G90" i="12"/>
  <c r="G65" i="12"/>
  <c r="C70" i="5"/>
  <c r="B69" i="5"/>
  <c r="B48" i="5"/>
  <c r="C49" i="5"/>
  <c r="C59" i="5"/>
  <c r="B58" i="5"/>
  <c r="B39" i="5"/>
  <c r="C40" i="5"/>
  <c r="G98" i="11"/>
  <c r="I98" i="11" s="1"/>
  <c r="G43" i="11"/>
  <c r="B496" i="5" l="1"/>
  <c r="B505" i="5"/>
  <c r="B515" i="5" s="1"/>
  <c r="B525" i="5" s="1"/>
  <c r="B535" i="5" s="1"/>
  <c r="B545" i="5" s="1"/>
  <c r="B555" i="5" s="1"/>
  <c r="B565" i="5" s="1"/>
  <c r="B575" i="5" s="1"/>
  <c r="B585" i="5" s="1"/>
  <c r="B595" i="5" s="1"/>
  <c r="B605" i="5" s="1"/>
  <c r="B615" i="5" s="1"/>
  <c r="B625" i="5" s="1"/>
  <c r="B635" i="5" s="1"/>
  <c r="B645" i="5" s="1"/>
  <c r="B655" i="5" s="1"/>
  <c r="B665" i="5" s="1"/>
  <c r="B675" i="5" s="1"/>
  <c r="B685" i="5" s="1"/>
  <c r="B695" i="5" s="1"/>
  <c r="B705" i="5" s="1"/>
  <c r="B715" i="5" s="1"/>
  <c r="C50" i="5"/>
  <c r="B49" i="5"/>
  <c r="G38" i="5"/>
  <c r="B59" i="5"/>
  <c r="C60" i="5"/>
  <c r="B40" i="5"/>
  <c r="G39" i="5" s="1"/>
  <c r="C41" i="5"/>
  <c r="B41" i="5" s="1"/>
  <c r="C71" i="5"/>
  <c r="B71" i="5" s="1"/>
  <c r="B70" i="5"/>
  <c r="G47" i="11"/>
  <c r="E43" i="11"/>
  <c r="G14" i="1"/>
  <c r="I70" i="11"/>
  <c r="I71" i="11"/>
  <c r="G72" i="11" s="1"/>
  <c r="E158" i="11" s="1"/>
  <c r="I73" i="11"/>
  <c r="I74" i="11" s="1"/>
  <c r="B506" i="5" l="1"/>
  <c r="B516" i="5" s="1"/>
  <c r="B526" i="5" s="1"/>
  <c r="B536" i="5" s="1"/>
  <c r="B546" i="5" s="1"/>
  <c r="B556" i="5" s="1"/>
  <c r="B566" i="5" s="1"/>
  <c r="B576" i="5" s="1"/>
  <c r="B586" i="5" s="1"/>
  <c r="B596" i="5" s="1"/>
  <c r="B606" i="5" s="1"/>
  <c r="B616" i="5" s="1"/>
  <c r="B626" i="5" s="1"/>
  <c r="B636" i="5" s="1"/>
  <c r="B646" i="5" s="1"/>
  <c r="B656" i="5" s="1"/>
  <c r="B666" i="5" s="1"/>
  <c r="B676" i="5" s="1"/>
  <c r="B686" i="5" s="1"/>
  <c r="B696" i="5" s="1"/>
  <c r="B706" i="5" s="1"/>
  <c r="B716" i="5" s="1"/>
  <c r="B497" i="5"/>
  <c r="G40" i="5"/>
  <c r="B50" i="5"/>
  <c r="C51" i="5"/>
  <c r="B51" i="5" s="1"/>
  <c r="C61" i="5"/>
  <c r="B61" i="5" s="1"/>
  <c r="B60" i="5"/>
  <c r="G165" i="11"/>
  <c r="I165" i="11" s="1"/>
  <c r="B13" i="15" l="1"/>
  <c r="B507" i="5"/>
  <c r="B517" i="5" s="1"/>
  <c r="B527" i="5" s="1"/>
  <c r="B537" i="5" s="1"/>
  <c r="B547" i="5" s="1"/>
  <c r="B557" i="5" s="1"/>
  <c r="B567" i="5" s="1"/>
  <c r="B577" i="5" s="1"/>
  <c r="B587" i="5" s="1"/>
  <c r="B597" i="5" s="1"/>
  <c r="B607" i="5" s="1"/>
  <c r="B617" i="5" s="1"/>
  <c r="B627" i="5" s="1"/>
  <c r="B637" i="5" s="1"/>
  <c r="B647" i="5" s="1"/>
  <c r="B657" i="5" s="1"/>
  <c r="B667" i="5" s="1"/>
  <c r="B677" i="5" s="1"/>
  <c r="B687" i="5" s="1"/>
  <c r="B697" i="5" s="1"/>
  <c r="B707" i="5" s="1"/>
  <c r="B717" i="5" s="1"/>
  <c r="B498" i="5"/>
  <c r="C14" i="12"/>
  <c r="F9" i="15" l="1"/>
  <c r="F10" i="15" s="1"/>
  <c r="H9" i="15"/>
  <c r="H10" i="15" s="1"/>
  <c r="E9" i="15"/>
  <c r="E10" i="15" s="1"/>
  <c r="B9" i="15"/>
  <c r="C9" i="15"/>
  <c r="C10" i="15" s="1"/>
  <c r="D9" i="15"/>
  <c r="D10" i="15" s="1"/>
  <c r="I9" i="15"/>
  <c r="I10" i="15" s="1"/>
  <c r="G9" i="15"/>
  <c r="G10" i="15" s="1"/>
  <c r="B508" i="5"/>
  <c r="B518" i="5" s="1"/>
  <c r="B528" i="5" s="1"/>
  <c r="B538" i="5" s="1"/>
  <c r="B548" i="5" s="1"/>
  <c r="B558" i="5" s="1"/>
  <c r="B568" i="5" s="1"/>
  <c r="B578" i="5" s="1"/>
  <c r="B588" i="5" s="1"/>
  <c r="B598" i="5" s="1"/>
  <c r="B608" i="5" s="1"/>
  <c r="B618" i="5" s="1"/>
  <c r="B628" i="5" s="1"/>
  <c r="B638" i="5" s="1"/>
  <c r="B648" i="5" s="1"/>
  <c r="B658" i="5" s="1"/>
  <c r="B668" i="5" s="1"/>
  <c r="B678" i="5" s="1"/>
  <c r="B688" i="5" s="1"/>
  <c r="B698" i="5" s="1"/>
  <c r="B708" i="5" s="1"/>
  <c r="B718" i="5" s="1"/>
  <c r="B499" i="5"/>
  <c r="E91" i="12"/>
  <c r="H91" i="12" s="1"/>
  <c r="J91" i="12" s="1"/>
  <c r="E83" i="12"/>
  <c r="H83" i="12" s="1"/>
  <c r="J83" i="12" s="1"/>
  <c r="E75" i="12"/>
  <c r="H75" i="12" s="1"/>
  <c r="J75" i="12" s="1"/>
  <c r="E67" i="12"/>
  <c r="H67" i="12" s="1"/>
  <c r="J67" i="12" s="1"/>
  <c r="E56" i="12"/>
  <c r="E48" i="12"/>
  <c r="E40" i="12"/>
  <c r="E32" i="12"/>
  <c r="E35" i="12"/>
  <c r="E88" i="12"/>
  <c r="H88" i="12" s="1"/>
  <c r="J88" i="12" s="1"/>
  <c r="E80" i="12"/>
  <c r="H80" i="12" s="1"/>
  <c r="J80" i="12" s="1"/>
  <c r="E72" i="12"/>
  <c r="H72" i="12" s="1"/>
  <c r="J72" i="12" s="1"/>
  <c r="E64" i="12"/>
  <c r="H64" i="12" s="1"/>
  <c r="J64" i="12" s="1"/>
  <c r="E53" i="12"/>
  <c r="E45" i="12"/>
  <c r="E37" i="12"/>
  <c r="E29" i="12"/>
  <c r="E93" i="12"/>
  <c r="H93" i="12" s="1"/>
  <c r="J93" i="12" s="1"/>
  <c r="E85" i="12"/>
  <c r="H85" i="12" s="1"/>
  <c r="J85" i="12" s="1"/>
  <c r="E77" i="12"/>
  <c r="H77" i="12" s="1"/>
  <c r="J77" i="12" s="1"/>
  <c r="E69" i="12"/>
  <c r="H69" i="12" s="1"/>
  <c r="J69" i="12" s="1"/>
  <c r="E50" i="12"/>
  <c r="E42" i="12"/>
  <c r="E34" i="12"/>
  <c r="E90" i="12"/>
  <c r="H90" i="12" s="1"/>
  <c r="J90" i="12" s="1"/>
  <c r="E82" i="12"/>
  <c r="H82" i="12" s="1"/>
  <c r="J82" i="12" s="1"/>
  <c r="E74" i="12"/>
  <c r="H74" i="12" s="1"/>
  <c r="J74" i="12" s="1"/>
  <c r="E66" i="12"/>
  <c r="H66" i="12" s="1"/>
  <c r="J66" i="12" s="1"/>
  <c r="E55" i="12"/>
  <c r="E47" i="12"/>
  <c r="E39" i="12"/>
  <c r="E31" i="12"/>
  <c r="E86" i="12"/>
  <c r="H86" i="12" s="1"/>
  <c r="J86" i="12" s="1"/>
  <c r="E43" i="12"/>
  <c r="E87" i="12"/>
  <c r="H87" i="12" s="1"/>
  <c r="J87" i="12" s="1"/>
  <c r="E79" i="12"/>
  <c r="H79" i="12" s="1"/>
  <c r="J79" i="12" s="1"/>
  <c r="E71" i="12"/>
  <c r="H71" i="12" s="1"/>
  <c r="J71" i="12" s="1"/>
  <c r="E52" i="12"/>
  <c r="E44" i="12"/>
  <c r="E36" i="12"/>
  <c r="E28" i="12"/>
  <c r="E70" i="12"/>
  <c r="H70" i="12" s="1"/>
  <c r="J70" i="12" s="1"/>
  <c r="E92" i="12"/>
  <c r="H92" i="12" s="1"/>
  <c r="J92" i="12" s="1"/>
  <c r="E84" i="12"/>
  <c r="H84" i="12" s="1"/>
  <c r="J84" i="12" s="1"/>
  <c r="E76" i="12"/>
  <c r="H76" i="12" s="1"/>
  <c r="J76" i="12" s="1"/>
  <c r="E68" i="12"/>
  <c r="H68" i="12" s="1"/>
  <c r="J68" i="12" s="1"/>
  <c r="E57" i="12"/>
  <c r="E49" i="12"/>
  <c r="E41" i="12"/>
  <c r="E33" i="12"/>
  <c r="E78" i="12"/>
  <c r="H78" i="12" s="1"/>
  <c r="J78" i="12" s="1"/>
  <c r="E51" i="12"/>
  <c r="E89" i="12"/>
  <c r="H89" i="12" s="1"/>
  <c r="J89" i="12" s="1"/>
  <c r="E81" i="12"/>
  <c r="H81" i="12" s="1"/>
  <c r="J81" i="12" s="1"/>
  <c r="E73" i="12"/>
  <c r="H73" i="12" s="1"/>
  <c r="J73" i="12" s="1"/>
  <c r="E65" i="12"/>
  <c r="H65" i="12" s="1"/>
  <c r="J65" i="12" s="1"/>
  <c r="E54" i="12"/>
  <c r="E46" i="12"/>
  <c r="E38" i="12"/>
  <c r="E30" i="12"/>
  <c r="I57" i="11"/>
  <c r="I58" i="11" s="1"/>
  <c r="B16" i="15" l="1"/>
  <c r="E154" i="11" s="1"/>
  <c r="E159" i="11" s="1"/>
  <c r="B15" i="15"/>
  <c r="B10" i="15"/>
  <c r="B500" i="5"/>
  <c r="B509" i="5"/>
  <c r="B519" i="5" s="1"/>
  <c r="B529" i="5" s="1"/>
  <c r="B539" i="5" s="1"/>
  <c r="B549" i="5" s="1"/>
  <c r="B559" i="5" s="1"/>
  <c r="B569" i="5" s="1"/>
  <c r="B579" i="5" s="1"/>
  <c r="B589" i="5" s="1"/>
  <c r="B599" i="5" s="1"/>
  <c r="B609" i="5" s="1"/>
  <c r="B619" i="5" s="1"/>
  <c r="B629" i="5" s="1"/>
  <c r="B639" i="5" s="1"/>
  <c r="B649" i="5" s="1"/>
  <c r="B659" i="5" s="1"/>
  <c r="B669" i="5" s="1"/>
  <c r="B679" i="5" s="1"/>
  <c r="B689" i="5" s="1"/>
  <c r="B699" i="5" s="1"/>
  <c r="B709" i="5" s="1"/>
  <c r="B719" i="5" s="1"/>
  <c r="J94" i="12"/>
  <c r="I114" i="11"/>
  <c r="I124" i="11"/>
  <c r="G57" i="11"/>
  <c r="G58" i="11" s="1"/>
  <c r="E156" i="11" l="1"/>
  <c r="C26" i="12"/>
  <c r="C28" i="12" s="1"/>
  <c r="G158" i="11"/>
  <c r="E26" i="12"/>
  <c r="I125" i="11"/>
  <c r="I126" i="11" s="1"/>
  <c r="I115" i="11"/>
  <c r="I116" i="11" s="1"/>
  <c r="B510" i="5"/>
  <c r="B520" i="5" s="1"/>
  <c r="B530" i="5" s="1"/>
  <c r="B540" i="5" s="1"/>
  <c r="B550" i="5" s="1"/>
  <c r="B560" i="5" s="1"/>
  <c r="B570" i="5" s="1"/>
  <c r="B580" i="5" s="1"/>
  <c r="B590" i="5" s="1"/>
  <c r="B600" i="5" s="1"/>
  <c r="B610" i="5" s="1"/>
  <c r="B620" i="5" s="1"/>
  <c r="B630" i="5" s="1"/>
  <c r="B640" i="5" s="1"/>
  <c r="B650" i="5" s="1"/>
  <c r="B660" i="5" s="1"/>
  <c r="B670" i="5" s="1"/>
  <c r="B680" i="5" s="1"/>
  <c r="B690" i="5" s="1"/>
  <c r="B700" i="5" s="1"/>
  <c r="B710" i="5" s="1"/>
  <c r="B720" i="5" s="1"/>
  <c r="B501" i="5"/>
  <c r="B511" i="5" s="1"/>
  <c r="B521" i="5" s="1"/>
  <c r="B531" i="5" s="1"/>
  <c r="B541" i="5" s="1"/>
  <c r="B551" i="5" s="1"/>
  <c r="B561" i="5" s="1"/>
  <c r="B571" i="5" s="1"/>
  <c r="B581" i="5" s="1"/>
  <c r="B591" i="5" s="1"/>
  <c r="B601" i="5" s="1"/>
  <c r="B611" i="5" s="1"/>
  <c r="B621" i="5" s="1"/>
  <c r="B631" i="5" s="1"/>
  <c r="B641" i="5" s="1"/>
  <c r="B651" i="5" s="1"/>
  <c r="B661" i="5" s="1"/>
  <c r="B671" i="5" s="1"/>
  <c r="B681" i="5" s="1"/>
  <c r="B691" i="5" s="1"/>
  <c r="B701" i="5" s="1"/>
  <c r="B711" i="5" s="1"/>
  <c r="B721" i="5" s="1"/>
  <c r="G124" i="11"/>
  <c r="G125" i="11" s="1"/>
  <c r="G114" i="11"/>
  <c r="G162" i="11" l="1"/>
  <c r="I162" i="11" s="1"/>
  <c r="C29" i="12"/>
  <c r="C30" i="12"/>
  <c r="D28" i="12"/>
  <c r="G115" i="11"/>
  <c r="G116" i="11" s="1"/>
  <c r="G117" i="11" s="1"/>
  <c r="G120" i="11" s="1"/>
  <c r="G121" i="11" s="1"/>
  <c r="G28" i="12" l="1"/>
  <c r="H28" i="12" s="1"/>
  <c r="J28" i="12" s="1"/>
  <c r="C32" i="12"/>
  <c r="D30" i="12"/>
  <c r="C31" i="12"/>
  <c r="D29" i="12"/>
  <c r="G126" i="11"/>
  <c r="G127" i="11" s="1"/>
  <c r="G133" i="11" s="1"/>
  <c r="G29" i="12" l="1"/>
  <c r="H29" i="12" s="1"/>
  <c r="J29" i="12" s="1"/>
  <c r="C33" i="12"/>
  <c r="D31" i="12"/>
  <c r="G30" i="12"/>
  <c r="H30" i="12" s="1"/>
  <c r="J30" i="12" s="1"/>
  <c r="C34" i="12"/>
  <c r="D32" i="12"/>
  <c r="G143" i="11"/>
  <c r="G130" i="11"/>
  <c r="G132" i="11" s="1"/>
  <c r="C36" i="12" l="1"/>
  <c r="D34" i="12"/>
  <c r="G31" i="12"/>
  <c r="H31" i="12" s="1"/>
  <c r="J31" i="12" s="1"/>
  <c r="C35" i="12"/>
  <c r="D33" i="12"/>
  <c r="G32" i="12"/>
  <c r="H32" i="12" s="1"/>
  <c r="J32" i="12" s="1"/>
  <c r="G140" i="11"/>
  <c r="G33" i="12" l="1"/>
  <c r="H33" i="12" s="1"/>
  <c r="J33" i="12" s="1"/>
  <c r="C37" i="12"/>
  <c r="D35" i="12"/>
  <c r="G34" i="12"/>
  <c r="H34" i="12" s="1"/>
  <c r="J34" i="12" s="1"/>
  <c r="C38" i="12"/>
  <c r="D36" i="12"/>
  <c r="I140" i="11"/>
  <c r="G167" i="11"/>
  <c r="I167" i="11" s="1"/>
  <c r="G170" i="11"/>
  <c r="I170" i="11" s="1"/>
  <c r="C40" i="12" l="1"/>
  <c r="D38" i="12"/>
  <c r="G35" i="12"/>
  <c r="H35" i="12" s="1"/>
  <c r="J35" i="12" s="1"/>
  <c r="C39" i="12"/>
  <c r="D37" i="12"/>
  <c r="G36" i="12"/>
  <c r="H36" i="12" s="1"/>
  <c r="J36" i="12" s="1"/>
  <c r="G168" i="11"/>
  <c r="G171" i="11"/>
  <c r="G37" i="12" l="1"/>
  <c r="H37" i="12" s="1"/>
  <c r="J37" i="12" s="1"/>
  <c r="C41" i="12"/>
  <c r="D39" i="12"/>
  <c r="G38" i="12"/>
  <c r="H38" i="12" s="1"/>
  <c r="J38" i="12" s="1"/>
  <c r="C42" i="12"/>
  <c r="D40" i="12"/>
  <c r="G40" i="12" l="1"/>
  <c r="H40" i="12" s="1"/>
  <c r="J40" i="12" s="1"/>
  <c r="C44" i="12"/>
  <c r="D42" i="12"/>
  <c r="C43" i="12"/>
  <c r="D41" i="12"/>
  <c r="G39" i="12"/>
  <c r="H39" i="12" s="1"/>
  <c r="J39" i="12" s="1"/>
  <c r="G41" i="12" l="1"/>
  <c r="H41" i="12" s="1"/>
  <c r="J41" i="12" s="1"/>
  <c r="C45" i="12"/>
  <c r="D43" i="12"/>
  <c r="C46" i="12"/>
  <c r="D44" i="12"/>
  <c r="G42" i="12"/>
  <c r="H42" i="12" s="1"/>
  <c r="J42" i="12" s="1"/>
  <c r="G43" i="12" l="1"/>
  <c r="H43" i="12" s="1"/>
  <c r="J43" i="12" s="1"/>
  <c r="G44" i="12"/>
  <c r="H44" i="12" s="1"/>
  <c r="J44" i="12" s="1"/>
  <c r="C48" i="12"/>
  <c r="D46" i="12"/>
  <c r="C47" i="12"/>
  <c r="D45" i="12"/>
  <c r="G45" i="12" l="1"/>
  <c r="H45" i="12" s="1"/>
  <c r="J45" i="12" s="1"/>
  <c r="C49" i="12"/>
  <c r="D47" i="12"/>
  <c r="C50" i="12"/>
  <c r="D48" i="12"/>
  <c r="G46" i="12"/>
  <c r="H46" i="12" s="1"/>
  <c r="J46" i="12" s="1"/>
  <c r="G48" i="12" l="1"/>
  <c r="H48" i="12" s="1"/>
  <c r="J48" i="12" s="1"/>
  <c r="C52" i="12"/>
  <c r="D50" i="12"/>
  <c r="G47" i="12"/>
  <c r="H47" i="12" s="1"/>
  <c r="J47" i="12" s="1"/>
  <c r="C51" i="12"/>
  <c r="D49" i="12"/>
  <c r="G49" i="12" l="1"/>
  <c r="H49" i="12" s="1"/>
  <c r="J49" i="12" s="1"/>
  <c r="C53" i="12"/>
  <c r="D51" i="12"/>
  <c r="C54" i="12"/>
  <c r="D52" i="12"/>
  <c r="G50" i="12"/>
  <c r="H50" i="12" s="1"/>
  <c r="J50" i="12" s="1"/>
  <c r="G52" i="12" l="1"/>
  <c r="H52" i="12" s="1"/>
  <c r="J52" i="12" s="1"/>
  <c r="C56" i="12"/>
  <c r="D56" i="12" s="1"/>
  <c r="D54" i="12"/>
  <c r="G51" i="12"/>
  <c r="H51" i="12" s="1"/>
  <c r="J51" i="12" s="1"/>
  <c r="C55" i="12"/>
  <c r="D53" i="12"/>
  <c r="G53" i="12" l="1"/>
  <c r="H53" i="12" s="1"/>
  <c r="J53" i="12" s="1"/>
  <c r="C57" i="12"/>
  <c r="D57" i="12" s="1"/>
  <c r="D55" i="12"/>
  <c r="G54" i="12"/>
  <c r="H54" i="12" s="1"/>
  <c r="J54" i="12" s="1"/>
  <c r="G56" i="12"/>
  <c r="H56" i="12" s="1"/>
  <c r="J56" i="12" s="1"/>
  <c r="G55" i="12" l="1"/>
  <c r="H55" i="12" s="1"/>
  <c r="J55" i="12" s="1"/>
  <c r="G57" i="12"/>
  <c r="H57" i="12" s="1"/>
  <c r="J57" i="12" s="1"/>
  <c r="J58" i="12" l="1"/>
  <c r="J96" i="12" s="1"/>
  <c r="G160" i="11" s="1"/>
  <c r="G173" i="11" s="1"/>
  <c r="I173" i="11" s="1"/>
  <c r="G174" i="1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Christiane Riemer</author>
    <author>Dilara Özseven</author>
    <author>Kai Standfuß</author>
  </authors>
  <commentList>
    <comment ref="B21" authorId="0" shapeId="0" xr:uid="{00000000-0006-0000-0000-000001000000}">
      <text>
        <r>
          <rPr>
            <sz val="9"/>
            <color indexed="81"/>
            <rFont val="Arial"/>
            <family val="2"/>
          </rPr>
          <t>Einzutragen ist die gesamte Fläche, die überplant werden soll. Falls ein B-Plan schon vorhanden sein sollte, ist die gesamte Fläche des Geltungsbereichs einzutragen.</t>
        </r>
      </text>
    </comment>
    <comment ref="B22" authorId="0" shapeId="0" xr:uid="{00000000-0006-0000-0000-000002000000}">
      <text>
        <r>
          <rPr>
            <sz val="9"/>
            <color indexed="81"/>
            <rFont val="Arial"/>
            <family val="2"/>
          </rPr>
          <t>Von der Planungsfläche abzuziehende Flächen, die nicht im Eigentum des Vorhabenträgers sind oder bei denen kein Wertzuwachs erfolgt, da keine Bauerwartung besteht. Dazu zählen zu erhaltende Gewerbeflächen, Wasserflächen und Wohnflächen, bei denen nur der Bestand gesichert wird ohne dass zusätzliche Baurechte „vergeben“ werden.</t>
        </r>
      </text>
    </comment>
    <comment ref="B23" authorId="0" shapeId="0" xr:uid="{00000000-0006-0000-0000-000003000000}">
      <text>
        <r>
          <rPr>
            <sz val="9"/>
            <color indexed="81"/>
            <rFont val="Arial"/>
            <family val="2"/>
          </rPr>
          <t xml:space="preserve">Einzutragen sind aus städtebaulichen Gründen erforderliche private Grünflächen, die nicht Ausgleichs- und Ersatzmaßnahmen oder öffentliche Grünflächen entsprechend dem Richtwert von 6 m² sind. Dies können z. B. neu entstehende private Parkanlagen, private Waldflächen oder andere bereits bestehende Biotope, die als solche erhalten bleiben sollen, sein.  </t>
        </r>
      </text>
    </comment>
    <comment ref="B24" authorId="0" shapeId="0" xr:uid="{00000000-0006-0000-0000-000004000000}">
      <text>
        <r>
          <rPr>
            <sz val="9"/>
            <color indexed="81"/>
            <rFont val="Tahoma"/>
            <family val="2"/>
          </rPr>
          <t>Im Laufe des B-Planverfahrens kann es zur Festlegung von Flächen für A/E-Maßnahmen kommen. Diese sind zur Korrektur des Baulandes im laufenden Prozess einzutragen. Gemeint sind nicht Flächen mit Pflanzbindungen, die innerhalb der Baugebiete liegen.</t>
        </r>
      </text>
    </comment>
    <comment ref="B25" authorId="0" shapeId="0" xr:uid="{00000000-0006-0000-0000-000005000000}">
      <text>
        <r>
          <rPr>
            <sz val="9"/>
            <color indexed="81"/>
            <rFont val="Tahoma"/>
            <family val="2"/>
          </rPr>
          <t>Einzutragen sind Gemeinbedarfsflächen, die nicht Folge des Vorhabens sind und vom Land Berlin erworben werden müssen (Jugend- oder Seniorenfreizeitzentren, Sportplätze, usw.).  Flächen, die durch das Vorhaben erforderlich werden (Kita oder Grundschule mit Sportplatz) gehören hier nicht dazu und werden im Planbereich abgefragt.</t>
        </r>
      </text>
    </comment>
    <comment ref="B29" authorId="0" shapeId="0" xr:uid="{00000000-0006-0000-0000-000006000000}">
      <text>
        <r>
          <rPr>
            <sz val="9"/>
            <color indexed="81"/>
            <rFont val="Arial"/>
            <family val="2"/>
          </rPr>
          <t>Hier müssen konkrete Werte unter folgender Prämisse eingegeben werden (Die Herleitung ist zu dokumentieren.):
Der Eingangswert wird mit 50% eines vor Beginn der Planung als marktüblich erwarteten Bodenrichtwertes der Umgebung angesetzt. Orientierungsmaßstab können zum Beispiel die umliegenden Bodenrichtwertzonen, Bereichsentwicklungsplanung, FNP oder Baurechte benachbarter Gebiete sein.
Der Zielwert ergibt sich aus dem voraussichtlichem Wert nach der Planung, der aus vergleichbaren Bodenrichtwerten der Umgebung durch GFZ-Umrechnungskoeffizienten an die Planung angepasst wird.
Bei Unsicherheit könnte z.B. das zuständige Vermessungsamt um Mithilfe gebeten werden.</t>
        </r>
      </text>
    </comment>
    <comment ref="B35" authorId="0" shapeId="0" xr:uid="{00000000-0006-0000-0000-000007000000}">
      <text>
        <r>
          <rPr>
            <sz val="9"/>
            <color indexed="81"/>
            <rFont val="Arial"/>
            <family val="2"/>
          </rPr>
          <t xml:space="preserve">Einzutragen sind Flächen für eine öffentliche Nutzung, ggf. mit Nutzungsrechten. Zur Ermittlung des GFZ-relevanten Baulandes sind zusätzlich die privaten Verkehrsflächen, soweit sie als solche festgessetzt werden, einzutragen. </t>
        </r>
      </text>
    </comment>
    <comment ref="B36" authorId="1" shapeId="0" xr:uid="{00000000-0006-0000-0000-000008000000}">
      <text>
        <r>
          <rPr>
            <sz val="9"/>
            <color indexed="81"/>
            <rFont val="Tahoma"/>
            <family val="2"/>
          </rPr>
          <t>Einzutragen sind Verkehrsflächen, die nach Abschluss der Planung öffentlich gewidmet und dem Land Berlin übertragen werden sollen (öffentliche Straßen).</t>
        </r>
      </text>
    </comment>
    <comment ref="B38" authorId="1" shapeId="0" xr:uid="{00000000-0006-0000-0000-000009000000}">
      <text>
        <r>
          <rPr>
            <sz val="9"/>
            <color indexed="81"/>
            <rFont val="Tahoma"/>
            <family val="2"/>
          </rPr>
          <t>Verkehrsflächen, die nach Abschluss der Planung im Eigentum des Vorhabenträgers verbleiben (private Straßen), für die zugunsten der Allgemeinheit jedoch Geh- und Fahrrecht (Straßen) oder Geh- und Fahrradrechte (Wege) einzutragen sind.</t>
        </r>
      </text>
    </comment>
    <comment ref="B42" authorId="1" shapeId="0" xr:uid="{00000000-0006-0000-0000-00000A000000}">
      <text>
        <r>
          <rPr>
            <sz val="9"/>
            <color indexed="81"/>
            <rFont val="Tahoma"/>
            <family val="2"/>
          </rPr>
          <t>Einzutragen sind Grünflächen, die öffentlich zugänglich sind und dem Land Berlin übertragen werden sollen (Öffentliche Grün- und Parkanlagen).</t>
        </r>
      </text>
    </comment>
    <comment ref="B43" authorId="1" shapeId="0" xr:uid="{00000000-0006-0000-0000-00000B000000}">
      <text>
        <r>
          <rPr>
            <sz val="9"/>
            <color indexed="81"/>
            <rFont val="Tahoma"/>
            <family val="2"/>
          </rPr>
          <t>Einzutragen sind Grünflächen, die im Privatbesitz bleiben, aber mit Nutzungsrechten für die Allgemeinheit gesichert sind.</t>
        </r>
      </text>
    </comment>
    <comment ref="B45" authorId="0" shapeId="0" xr:uid="{00000000-0006-0000-0000-00000C000000}">
      <text>
        <r>
          <rPr>
            <sz val="9"/>
            <color indexed="81"/>
            <rFont val="Arial"/>
            <family val="2"/>
          </rPr>
          <t>Mit dem Vorhabenträger kann im städtebaulichen  Vertrag die Übernahme von Pflegekosten für die der Öffentlichkeit zugänglichen Grünflächen über einen festgelegten  Bindungszeitraum vereinbart werden (Standard 3 Jahre).</t>
        </r>
      </text>
    </comment>
    <comment ref="B47" authorId="0" shapeId="0" xr:uid="{00000000-0006-0000-0000-00000D000000}">
      <text>
        <r>
          <rPr>
            <sz val="9"/>
            <color indexed="81"/>
            <rFont val="Arial"/>
            <family val="2"/>
          </rPr>
          <t>Zur Einschätzung der Notwendigkeit von Ausgleichs- und Ersatzmaßnahmen ist die überwiegende Nutzung der Fläche zum Zeitpunkt vor der Planung anzugeben. 
Unversiegelt sind Flächen, die unbefestigt sind. Dazu zählen Gärten, Äckern, Wiesen, entsiegelte Brachen, usw. Ansonsten erfolgt der Eintrag als versiegelt. Maßgeblich ist der überwiegende Charakter der Fläche.</t>
        </r>
      </text>
    </comment>
    <comment ref="B48" authorId="1" shapeId="0" xr:uid="{00000000-0006-0000-0000-00000E000000}">
      <text>
        <r>
          <rPr>
            <sz val="9"/>
            <color indexed="81"/>
            <rFont val="Tahoma"/>
            <family val="2"/>
          </rPr>
          <t xml:space="preserve">Bei unversiegelten Flächen muss ein naturschutzrechtlicher Ausgleich erfolgen. Einzutragen sind die Kosten, die laut §1 Abs. 6 Nr. 7 BauGB in Verbindung mit §1a BauGB in Verbindung mit §13 BNatSchG anfallen. Im Modell wird er durch den "Leitfaden zur Bewertung und Bilanzierung von Eingriffen" vom November 2017 bestimmt (worst-case). Ebenfalls werden die Kosten für eine eventuelle Waldumwandlung angesetzt. </t>
        </r>
      </text>
    </comment>
    <comment ref="B50" authorId="0" shapeId="0" xr:uid="{00000000-0006-0000-0000-00000F000000}">
      <text>
        <r>
          <rPr>
            <sz val="9"/>
            <color indexed="81"/>
            <rFont val="Arial"/>
            <family val="2"/>
          </rPr>
          <t>Die äußere Erschließung bezeichnet die baulichen Maßnahmen außerhalb des Geltungsbereichs. Änderungen in der äußeren Erschließung sind nur anzusetzen, wenn diese durch das Vorhaben des Plangebiets verursacht werden. Zur Berücksichtigung sind die benötigten Flächen der betroffenen Umbaumaßnahmen zu ermitteln. Diese werden dann mit dem Standardkostenansatz von 310 €/m² Verkehrsfläche oder 60 €/m² Gehwegfläche berücksichtigt. Sollten bereits konkrete Kostenhöhen bekannt sein, können alternativ auch diese angesetzt werden.</t>
        </r>
      </text>
    </comment>
    <comment ref="B56" authorId="0" shapeId="0" xr:uid="{00000000-0006-0000-0000-000010000000}">
      <text>
        <r>
          <rPr>
            <sz val="9"/>
            <color indexed="81"/>
            <rFont val="Arial"/>
            <family val="2"/>
          </rPr>
          <t xml:space="preserve">Sollten durch das Vorhaben erhebliche Mehrkosten für den Vorhabenträger zustande kommen, können diese unter dem Punkt zusätzlichen vorhabenbezogene Kosten berücksichtigt werden. Dazu zählen Kosten, die weder im Kaufpreis berücksichtigt werden konnten noch in diesem Tool konkret benannt sind. Z.B. Kosten für erforderliche Anpassungen an Verkehrs- oder techn. Infrastruktur außerhalb des Plangebietes wie Lichtsignalanlagen, Brückenbauten etc. oder begründete Kostenzusätze für Tiefbaumaßnahmen (Die Standartansätze für Grünflächen und Verkehrsflächen gelten für durchschnittliche Bodenverhältnisse). </t>
        </r>
      </text>
    </comment>
    <comment ref="B66" authorId="2" shapeId="0" xr:uid="{00000000-0006-0000-0000-000011000000}">
      <text>
        <r>
          <rPr>
            <sz val="9"/>
            <color indexed="81"/>
            <rFont val="Tahoma"/>
            <family val="2"/>
          </rPr>
          <t>Konkrete Planungen oder Entwürfe liegen bereits vor, können sich im Laufe des Verfahrens jedoch noch ändern. Die Eintragung müsste dann stetig aktualisiert werden.</t>
        </r>
      </text>
    </comment>
    <comment ref="B70" authorId="0" shapeId="0" xr:uid="{00000000-0006-0000-0000-000012000000}">
      <text>
        <r>
          <rPr>
            <sz val="9"/>
            <color indexed="81"/>
            <rFont val="Tahoma"/>
            <family val="2"/>
          </rPr>
          <t xml:space="preserve">Der individuelle Wohnungsbau beschreibt Einzel-, Doppel- und Reihenhäuser, die üblicherweise nicht vermietet werden. Orientierungsmaß bildet eine GFZ </t>
        </r>
        <r>
          <rPr>
            <b/>
            <u/>
            <sz val="9"/>
            <color indexed="81"/>
            <rFont val="Tahoma"/>
            <family val="2"/>
          </rPr>
          <t>bis</t>
        </r>
        <r>
          <rPr>
            <sz val="9"/>
            <color indexed="81"/>
            <rFont val="Tahoma"/>
            <family val="2"/>
          </rPr>
          <t xml:space="preserve"> 0,8.</t>
        </r>
      </text>
    </comment>
    <comment ref="B71" authorId="0" shapeId="0" xr:uid="{00000000-0006-0000-0000-000013000000}">
      <text>
        <r>
          <rPr>
            <sz val="9"/>
            <color indexed="81"/>
            <rFont val="Tahoma"/>
            <family val="2"/>
          </rPr>
          <t xml:space="preserve">Für die Ermittlung der notwendigen sozialen Infrastruktur ist die Angabe der GF Wohnen notwendig, wie sie sich aus dem B-Plan ergibt. Zur genauen Bestimmung der GF Wohnen ist das aktuelle Rundschreiben der Senatsverwaltung für Stadtentwicklung und Wohnen zur Bestimmung der Geschossfläche Wohnen heranzuziehen. Soll im B-Plan eine Festsetzung für studentisches oder Seniorenwohnen erfolgen, so sind diese GF Wohnen extra aufzuführen. Diese Wohnformen generieren keinen / eingeschränkten Bedarf an sozialer Infrastruktur. </t>
        </r>
      </text>
    </comment>
    <comment ref="B73" authorId="0" shapeId="0" xr:uid="{00000000-0006-0000-0000-000014000000}">
      <text>
        <r>
          <rPr>
            <sz val="9"/>
            <color indexed="81"/>
            <rFont val="Tahoma"/>
            <family val="2"/>
          </rPr>
          <t xml:space="preserve">Der Geschosswohnungsbau beschreibt eine mehrgeschossige Bauweise mit Einzelwohnungen, die üblicher weise vermietet werden können. Orientierungsmaß bildet eine GFZ </t>
        </r>
        <r>
          <rPr>
            <b/>
            <u/>
            <sz val="9"/>
            <color indexed="81"/>
            <rFont val="Tahoma"/>
            <family val="2"/>
          </rPr>
          <t>ab</t>
        </r>
        <r>
          <rPr>
            <sz val="9"/>
            <color indexed="81"/>
            <rFont val="Tahoma"/>
            <family val="2"/>
          </rPr>
          <t xml:space="preserve"> 0,8.</t>
        </r>
      </text>
    </comment>
    <comment ref="B76" authorId="0" shapeId="0" xr:uid="{00000000-0006-0000-0000-000015000000}">
      <text>
        <r>
          <rPr>
            <sz val="9"/>
            <color indexed="81"/>
            <rFont val="Tahoma"/>
            <family val="2"/>
          </rPr>
          <t>Nach §6 Abs. 1  BauGB dienen Mischgebiete dem Wohnen und der Unterbringung von Gewerbebetrieben, die das Wohnen nicht wesentlich stören. Zur genauen Bestimmung des Nutzungsverhätnis ist das aktuelle Rundschreiben der Senatsverwaltung für Stadtentwicklung und Wohnen zur Bestimmung der Geschossfläche Wohnen heranzuziehen.</t>
        </r>
      </text>
    </comment>
    <comment ref="B79" authorId="0" shapeId="0" xr:uid="{00000000-0006-0000-0000-000016000000}">
      <text>
        <r>
          <rPr>
            <sz val="9"/>
            <color indexed="81"/>
            <rFont val="Tahoma"/>
            <family val="2"/>
          </rPr>
          <t>Nach §6a Abs. 1  BauGB dienen Urbane Gebiete dem Wohnen sowie der Unterbringung von Gewerbebetrieben und sozialen, kulturellen und anderen Einrichtungen, die die Wohnnutzung nicht wesentlich stören. Zur genauen Bestimmung des Nutzungsverhätnis ist das aktuelle Rundschreiben der Senatsverwaltung für Stadtentwicklung und Wohnen zur Bestimmung der Geschossfläche Wohnen heranzuziehen.</t>
        </r>
      </text>
    </comment>
    <comment ref="B82" authorId="0" shapeId="0" xr:uid="{00000000-0006-0000-0000-000017000000}">
      <text>
        <r>
          <rPr>
            <sz val="9"/>
            <color indexed="81"/>
            <rFont val="Tahoma"/>
            <family val="2"/>
          </rPr>
          <t>Nach §7 Abs. 1  BauGB dienen Kerngebiete der Unterbringung von Handelsbetrieben sowie der zentralen Einrichtungen der Wirtschaft, der Verwaltung und der Kultur. (ohne Wohnen)</t>
        </r>
      </text>
    </comment>
    <comment ref="B85" authorId="0" shapeId="0" xr:uid="{00000000-0006-0000-0000-000018000000}">
      <text>
        <r>
          <rPr>
            <sz val="9"/>
            <color indexed="81"/>
            <rFont val="Tahoma"/>
            <family val="2"/>
          </rPr>
          <t>Nach §10 Abs. 1  BauGB dienen Sondergebiete der Erholung, insbesondere in Betracht kommen Wochenendhausgebiete, Ferienhausgebiete und Campingplatzgebiete. (ohne Wohnen)
Nach §11 Abs. 1  BauGB sind sonstige Sondergebiete als solche Gebiete  darzustellen und festzusetzen, die sich von Baugebieten nach den §§2 bis 10 wesentlich unterscheiden. (konkrete GF Wohnen)
Zur genauen Bestimmung der GF Wohnen ist das aktuelle Rundschreiben der Senatsverwaltung für Stadtentwicklung und Wohnen zur Bestimmung der Geschossfläche Wohnen heranzuziehen.</t>
        </r>
      </text>
    </comment>
    <comment ref="B89" authorId="0" shapeId="0" xr:uid="{00000000-0006-0000-0000-000019000000}">
      <text>
        <r>
          <rPr>
            <sz val="9"/>
            <color indexed="81"/>
            <rFont val="Tahoma"/>
            <family val="2"/>
          </rPr>
          <t>Bestehendes Planungsrecht ist bei der Ermittlung der notwendigen sozialen Infrastruktur zu berücksichtigen. Bereits im Plangebiet  zulässigerweise vorhandene und bestehenbleibende GF Wohnen ist dabei grundsätzlich zu berücksichtigen. Für nach bestehendem Baurecht zulässige, jedoch nicht realisierte GF Wohnen ist im Einzelfall eine Anrechnung zu prüfen.</t>
        </r>
      </text>
    </comment>
    <comment ref="B91" authorId="1" shapeId="0" xr:uid="{00000000-0006-0000-0000-00001A000000}">
      <text>
        <r>
          <rPr>
            <sz val="9"/>
            <color indexed="81"/>
            <rFont val="Tahoma"/>
            <family val="2"/>
          </rPr>
          <t>Einzutragen sind Werte, die planungsrechtlich durch B-Pläne oder Baurecht nach § 34 BauGB zulässig, aber bislang nicht realisiert sind.</t>
        </r>
      </text>
    </comment>
    <comment ref="B93" authorId="0" shapeId="0" xr:uid="{00000000-0006-0000-0000-00001B000000}">
      <text>
        <r>
          <rPr>
            <sz val="9"/>
            <color indexed="81"/>
            <rFont val="Tahoma"/>
            <family val="2"/>
          </rPr>
          <t>Einzutragen sind bereits im Plangebiet zulässigerweise vorhandene und bestehenbleibende GF Wohnen. Für nach bestehendem Planungsrecht genehmigte, jedoch nicht realisierte GF Wohnen ist im Einzelfall eine Anrechnung zu Prüfen.</t>
        </r>
      </text>
    </comment>
    <comment ref="B104" authorId="0" shapeId="0" xr:uid="{00000000-0006-0000-0000-00001C000000}">
      <text>
        <r>
          <rPr>
            <sz val="9"/>
            <color indexed="81"/>
            <rFont val="Arial"/>
            <family val="2"/>
          </rPr>
          <t>Spielplatzflächen sind in öffentlich nutzbare Spielplätze in  Grünanlagen und separate öffentlich nutzbare Spielplätze zu unterscheiden. 
Befinden sich Spielplätze in der Grünanlage, werden diese Spielplätze im Flächenabzug nicht weiter berücksichtigt, da der Flächenabzug und die kostenlose Übertragung durch Berücksichtigung der Grünfläche erfolgt. Einzig die Herstellungskosten für die Spielplätze werden zusätzlich berücksichtigt.
Handelt es sich bei den Spielplätzen um separat außerhalb der Grünanlage ausgewiesene Flächen, müssen sowohl die Herstellungskosten als auch die kostenlose Übertragung berücksichtigt werden. Zusätzlich erfolgt ein Flächenabzug vom Bauerwartungsland.
Anzugeben sind immer die Netto-Spielplatzflächen (soll 1m² pro Einwohner).</t>
        </r>
      </text>
    </comment>
    <comment ref="B110" authorId="0" shapeId="0" xr:uid="{00000000-0006-0000-0000-00001D000000}">
      <text>
        <r>
          <rPr>
            <sz val="9"/>
            <color indexed="81"/>
            <rFont val="Arial"/>
            <family val="2"/>
          </rPr>
          <t xml:space="preserve">Es ist durch den Plangeber zu prüfen, ob der Bedarf an Kitaplätzen, verursacht durch das Vorhaben, bereits in vorhandene Kitas ganz oder teilweise gedeckt ist. Diese vorhandenen Plätze sind hier einzutragen. </t>
        </r>
      </text>
    </comment>
    <comment ref="B111" authorId="0" shapeId="0" xr:uid="{00000000-0006-0000-0000-00001E000000}">
      <text>
        <r>
          <rPr>
            <sz val="9"/>
            <color indexed="81"/>
            <rFont val="Arial"/>
            <family val="2"/>
          </rPr>
          <t>Kita-Flächen können als freistehendes Einzelgebäude (Solitär) oder als Funktionsunterlagerung in Wohn- oder Geschäftsgebäuden hergestellt werden.
Bei Wahl der Kita als Solitär bedarf es im Planbereich der Eingabe einer Grundstücksfläche. Erfolgt keine Eingabe wird als Standard eine Grundstücksfläche von 2.000 m² abgezogen.</t>
        </r>
      </text>
    </comment>
    <comment ref="B114" authorId="0" shapeId="0" xr:uid="{00000000-0006-0000-0000-00001F000000}">
      <text>
        <r>
          <rPr>
            <sz val="9"/>
            <color indexed="81"/>
            <rFont val="Arial"/>
            <family val="2"/>
          </rPr>
          <t>Besteht z. B. die Möglichkeit zur Erweiterung einer Kita, kann sich der Kostenansatz verändern. Angerechnet werden müssen ggf. Drittmittel für das Land Berlin.</t>
        </r>
      </text>
    </comment>
    <comment ref="B116" authorId="0" shapeId="0" xr:uid="{00000000-0006-0000-0000-000020000000}">
      <text>
        <r>
          <rPr>
            <sz val="9"/>
            <color indexed="81"/>
            <rFont val="Arial"/>
            <family val="2"/>
          </rPr>
          <t>Es ist durch den Plangeber zu prüfen, ob der Bedarf an Grundschulplätzen, verursacht durch das Vorhaben, nicht bereits in vorhandenen Grundschulen ganz oder teilweise gedeckt ist. Diese vorhandenen Plätze sind hier einzutragen.</t>
        </r>
      </text>
    </comment>
    <comment ref="B118" authorId="0" shapeId="0" xr:uid="{00000000-0006-0000-0000-000021000000}">
      <text>
        <r>
          <rPr>
            <sz val="9"/>
            <color indexed="81"/>
            <rFont val="Arial"/>
            <family val="2"/>
          </rPr>
          <t>Einzutragen ist der Flächenbedarf der im Vorhabengebiet ggf. geplanten Grundschule. Außerhalb der Planungsfläche entstehende Schulen und daraus resultierende Grundstückskosten werden im Punkt "zusätzliche vorhabenbezogene Kosten" berücksichtigt.</t>
        </r>
      </text>
    </comment>
    <comment ref="B120" authorId="0" shapeId="0" xr:uid="{00000000-0006-0000-0000-000022000000}">
      <text>
        <r>
          <rPr>
            <sz val="9"/>
            <color indexed="81"/>
            <rFont val="Arial"/>
            <family val="2"/>
          </rPr>
          <t>Die Grundschul- und Sporthallenkosten pro Platz berechnen sich nach dem Musterraumprogramm aus den durchschnittlichen Herstellungskosten für eine 3-zügige Grundschule mit 2-Feldsporthalle sowie einer 4-zügigen Grundschule mit einer 3-Feldsporthalle sowie Außenanlagen. Ist ein abweichendes Grundschulgebäude geplant, sind die Kosten anzupassen.
Angerechnet werden müssen ggf. Drittmittel für das Land Berlin.</t>
        </r>
      </text>
    </comment>
    <comment ref="B123" authorId="0" shapeId="0" xr:uid="{00000000-0006-0000-0000-000023000000}">
      <text>
        <r>
          <rPr>
            <sz val="9"/>
            <color indexed="81"/>
            <rFont val="Arial"/>
            <family val="2"/>
          </rPr>
          <t xml:space="preserve">Der Standardansatz für den mietgebundenen förderfähigen Wohnungsbau beträgt 30 % der Geschossfläche Wohnen.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Christiane Riemer</author>
  </authors>
  <commentList>
    <comment ref="B19" authorId="0" shapeId="0" xr:uid="{00000000-0006-0000-0100-000001000000}">
      <text>
        <r>
          <rPr>
            <sz val="9"/>
            <color indexed="81"/>
            <rFont val="Arial"/>
            <family val="2"/>
          </rPr>
          <t>Das Bauerwartungsland ist die Planungsfläche, abzüglich der nicht zu berücksichtigenden Flächen, städtebaulich notwendiges Grün ohne öffentliche Nutzung sowie Flächen für Ausgleichs- und Ersatzmaßnahmen.</t>
        </r>
      </text>
    </comment>
    <comment ref="B21" authorId="0" shapeId="0" xr:uid="{00000000-0006-0000-0100-000002000000}">
      <text>
        <r>
          <rPr>
            <sz val="9"/>
            <color indexed="81"/>
            <rFont val="Arial"/>
            <family val="2"/>
          </rPr>
          <t xml:space="preserve">Im Modell werden standardmäßig, abgeleitet aus Erfahrungswerten, 20% öffentliche Verkehrsflächen angesetzt. </t>
        </r>
      </text>
    </comment>
    <comment ref="B28" authorId="0" shapeId="0" xr:uid="{00000000-0006-0000-0100-000003000000}">
      <text>
        <r>
          <rPr>
            <sz val="9"/>
            <color indexed="81"/>
            <rFont val="Arial"/>
            <family val="2"/>
          </rPr>
          <t>Der Flächenbedarf für die öffentlichen wohnuhngsnahen Grünflächen wird im Modell iterativ aus der GFZ und der sich daraus ergebenden Einwohnerzahl abgeleitet. Zugrunde gelegt wird dabei ein Flächenbedarf von 6 m² wohnungsnaher Grünflächen pro Einwohner. 
Siedlungsnahe Grünflächen werden nicht berücksichtigt. 
Im Modell werden diese Flächen grundsätzlich als öffentliche Grünflächen angesetzt.
Zusätzlich erfolgt, ebenfalls über die Ermittlung der Einwohnerzahl, die Anrechnung von 1 m² pro Einwohner für Spielplatzflächen. Angesetzt werden die Spielplatzflächen im Modell als öffentliche Spielplatzflächen.</t>
        </r>
      </text>
    </comment>
    <comment ref="B37" authorId="0" shapeId="0" xr:uid="{00000000-0006-0000-0100-000004000000}">
      <text>
        <r>
          <rPr>
            <sz val="9"/>
            <color indexed="81"/>
            <rFont val="Arial"/>
            <family val="2"/>
          </rPr>
          <t xml:space="preserve">Gemeinbedarfsflächen für Grundschulen oder Kitaflächen können in der Planung berücksichtigt werden. </t>
        </r>
      </text>
    </comment>
    <comment ref="B61" authorId="0" shapeId="0" xr:uid="{00000000-0006-0000-0100-000005000000}">
      <text>
        <r>
          <rPr>
            <sz val="9"/>
            <color indexed="81"/>
            <rFont val="Tahoma"/>
            <family val="2"/>
          </rPr>
          <t>Dargestellt wird die Anzahl der Einwohner usw. wie sie sich insgesamt in dem Plangebiet ergeben.
Das Verhältnis im Geschosswohnungsbau 100m² BGF / 75m² Wfl / 2 EW zum individuellen Wohnungsbau 150m² BGF / 112,5m² Wfl / 3 EW ist gleich. Somit wird im Tool nur mit den Werten aus dem Geschosswohnungsbau gerechnet.</t>
        </r>
      </text>
    </comment>
    <comment ref="B72" authorId="0" shapeId="0" xr:uid="{06D343AE-5050-4624-813C-35F9235BD787}">
      <text>
        <r>
          <rPr>
            <sz val="9"/>
            <color indexed="81"/>
            <rFont val="Arial"/>
            <family val="2"/>
          </rPr>
          <t xml:space="preserve">Die Bodenwertsteigerung entspricht der Differenz aus Zielwert und Eingangswert. </t>
        </r>
      </text>
    </comment>
    <comment ref="B73" authorId="0" shapeId="0" xr:uid="{00000000-0006-0000-0100-000006000000}">
      <text>
        <r>
          <rPr>
            <sz val="9"/>
            <color indexed="81"/>
            <rFont val="Arial"/>
            <family val="2"/>
          </rPr>
          <t xml:space="preserve">Die Bodenwertsteigerung entspricht der Differenz aus Zielwert und Eingangswert. </t>
        </r>
      </text>
    </comment>
    <comment ref="B78" authorId="0" shapeId="0" xr:uid="{00000000-0006-0000-0100-000007000000}">
      <text>
        <r>
          <rPr>
            <sz val="9"/>
            <color indexed="81"/>
            <rFont val="Arial"/>
            <family val="2"/>
          </rPr>
          <t>Die Kosten für die Herstellung werden sowohl für öffentliche als auch für private Flächen mit öffentlicher Nutzung angesetzt. 
Kosten für Anwuchspflege und Unterhaltung der Grünflächen werden unter dem Punkt Grünpflege berücksichtigt. 
Kostenansatz: "Kostenrichtwerttabelle für Erholungs- und Freiflächen" aus dem Jahr 2017 der Senatsverwaltung für Umwelt, Verkehr und Klimaschutz. Diese Kosten wurden auf 130 Euro/m² indexiert (Q2 2021 ) um den aktuellen Marktentwicklungen zu entsprechen.</t>
        </r>
      </text>
    </comment>
    <comment ref="B80" authorId="0" shapeId="0" xr:uid="{00000000-0006-0000-0100-000008000000}">
      <text>
        <r>
          <rPr>
            <sz val="9"/>
            <color indexed="81"/>
            <rFont val="Arial"/>
            <family val="2"/>
          </rPr>
          <t>Kostenansatz: Durchschnittliche Kosten auf Basis konkreter Projekte für Verkehr- und Tiefbaumaßnahmen aus dem Jahr 2020 der Senatsverwaltung für Stadtentwicklung und Wohnen. Erhöhte Baukosten für die Straßenentwässerung kommen mit 110 Euro/m² hinzu. Es resultiert ein Gesamteinheitswert von 310 Euro/m² indexiert (Q2 2021 ) auf 320 Euro/m²</t>
        </r>
      </text>
    </comment>
    <comment ref="B81" authorId="0" shapeId="0" xr:uid="{00000000-0006-0000-0100-000009000000}">
      <text>
        <r>
          <rPr>
            <sz val="9"/>
            <color indexed="81"/>
            <rFont val="Arial"/>
            <family val="2"/>
          </rPr>
          <t>Kostenansatz: Durchschnittliche Kosten auf Basis konkreter Projekte für Verkehr- und Tiefbaumaßnahmen aus dem Jahr 2020 der Senatsverwaltung für Stadtentwicklung und Wohnen. Die Kosten werden sowohl für öffentliche Wege als auch für private Wege mit Geh- und Fahrrecht für die Allgemeinheit (z.B. Geh- und Radweganpassungen auf Grundstück des Land Berlin) angesetzt. Es resultiert ein Gesamteinheitswert von 90 Euro/m².</t>
        </r>
      </text>
    </comment>
    <comment ref="B82" authorId="0" shapeId="0" xr:uid="{00000000-0006-0000-0100-00000A000000}">
      <text>
        <r>
          <rPr>
            <sz val="9"/>
            <color indexed="81"/>
            <rFont val="Arial"/>
            <family val="2"/>
          </rPr>
          <t>Die kostenlose Übertragung der Flächen betrifft sowohl die öffentlichen als auch die privaten Flächen mit öffentlichen Nutzungsrechten. Flächen mit Benutzungsrechten für die Allgemeinheit bleiben zwar im Eigentum des Investors, stehen diesem jedoch nicht mehr zur eigenständigen Nutzung zur Verfügung. Der dadurch entstehende Verlust wird durch die Berücksichtigung unter dem Punkt kostenlose Übertragung dem Investor angerechnet. 
Kostenansatz: Standardansatz für Verkehrsflächen in Berlin, belegt durch Überprüfung einer Kaufpreisabfrage.</t>
        </r>
      </text>
    </comment>
    <comment ref="B83" authorId="0" shapeId="0" xr:uid="{00000000-0006-0000-0100-00000B000000}">
      <text>
        <r>
          <rPr>
            <sz val="9"/>
            <color indexed="81"/>
            <rFont val="Tahoma"/>
            <family val="2"/>
          </rPr>
          <t>Die kostenlose Übertragung der Flächen betrifft sowohl die öffentlichen als auch die privaten Flächen mit Nutzungsrechten. Flächen mit Benutzungsrechten für die Allgemeinheit bleiben zwar im Eigentum des Investors, stehen diesem jedoch nicht mehr zur eigenständigen Nutzung zur Verfügung. Der dadurch entstehende Verlust wird durch die Berücksichtigung unter dem Punkt kostenlose Übertragung dem Investor angerechnet. Kostenansatz: "Durchschnittlicher Wert für größere Erholungsflächen" vom Gutachterausschuss des Landes Berlin</t>
        </r>
      </text>
    </comment>
    <comment ref="B84" authorId="0" shapeId="0" xr:uid="{00000000-0006-0000-0100-00000C000000}">
      <text>
        <r>
          <rPr>
            <sz val="9"/>
            <color indexed="81"/>
            <rFont val="Arial"/>
            <family val="2"/>
          </rPr>
          <t>Sollten aufgrund des Neubauprojekts Anpassungen an Verkehrsflächen der äußeren Erschließung erforderlich sein, hat der Vorhabenträger diese Kosten zu tragen.</t>
        </r>
      </text>
    </comment>
    <comment ref="B85" authorId="0" shapeId="0" xr:uid="{00000000-0006-0000-0100-00000D000000}">
      <text>
        <r>
          <rPr>
            <sz val="9"/>
            <color indexed="81"/>
            <rFont val="Arial"/>
            <family val="2"/>
          </rPr>
          <t>Kostenansatz: Durchschnittliche Kosten auf Basis konkreter Projekte für Verkehr- und Tiefbaumaßnahmen aus dem Jahr 2020 der Senatsverwaltung für Stadtentwicklung und Wohnen. Die Kosten werden sowohl für öffentliche Wege als auch für private Wege mit Geh- und Fahrrecht für die Allgemeinheit (z.B. Geh- und Radweganpassungen auf Grundstück des Land Berlin) angesetzt. Es resultiert ein Gesamteinheitswert von 90 Euro/m².</t>
        </r>
      </text>
    </comment>
    <comment ref="B87" authorId="0" shapeId="0" xr:uid="{00000000-0006-0000-0100-00000E000000}">
      <text>
        <r>
          <rPr>
            <sz val="9"/>
            <color indexed="81"/>
            <rFont val="Tahoma"/>
            <family val="2"/>
          </rPr>
          <t>Der Kostenansatz basiert auf den Angaben der Deutschen Gartenamtsleiterkonferenz GALK e.V. Mai 2012 mit durchschnittlichen Unterhaltungskosten in Höhe von 1,20 bis 4,50 Euro/m² im Jahr. Da die Anwuchs- und Entwicklungspflegekosten höher liegen als die reinen Unterhaltungskosten, wurde der sich ergebende mittlere Wert von 2,85 Euro/m² auf 3 Euro/m² aufgerundet und auf 4,00 €/m² indexiert (Q2 2021).</t>
        </r>
      </text>
    </comment>
    <comment ref="B89" authorId="0" shapeId="0" xr:uid="{00000000-0006-0000-0100-00000F000000}">
      <text>
        <r>
          <rPr>
            <sz val="9"/>
            <color indexed="81"/>
            <rFont val="Tahoma"/>
            <family val="2"/>
          </rPr>
          <t>Es müssen die Kosten bekannt sein und aktiv eingegeben werden.</t>
        </r>
      </text>
    </comment>
    <comment ref="B123" authorId="0" shapeId="0" xr:uid="{00000000-0006-0000-0100-000010000000}">
      <text>
        <r>
          <rPr>
            <sz val="9"/>
            <color indexed="81"/>
            <rFont val="Tahoma"/>
            <family val="2"/>
          </rPr>
          <t xml:space="preserve">Maßgeblich für die Anzahl der notwendigen Grundschulplätze ist die Anzahl der sich aus der GF Wohnen ergebenden Wohneinheiten abzüglich der bereits realisierten GF Wohnen und ggf. darüber hinaus planungsrechtlich zulässigen aber nicht realisierten GF Wohnen. Ebenfalls nicht berücksichtigt werden festgesetzte GF Wohnen für Senioren- sowie Studentenwohnungen. </t>
        </r>
      </text>
    </comment>
    <comment ref="B136" authorId="0" shapeId="0" xr:uid="{00000000-0006-0000-0100-000011000000}">
      <text>
        <r>
          <rPr>
            <sz val="9"/>
            <color indexed="81"/>
            <rFont val="Tahoma"/>
            <family val="2"/>
          </rPr>
          <t>Spielplatzflächen sind qualitätsmäßig den Erholungsflächen zuzuordnen. Sie werden entsprechend den öffentlichen Grünflächen mit 30 Euro/m² angesetzt. Kostenansatz: "Durchschnittlicher Wert für größere Erholungsflächen" vom Gutachterausschuss des Landes Berlin, da diese Flächen in der Regel in die öffentlichen Grünanlagen integriert sind.</t>
        </r>
      </text>
    </comment>
    <comment ref="B137" authorId="0" shapeId="0" xr:uid="{00000000-0006-0000-0100-000012000000}">
      <text>
        <r>
          <rPr>
            <sz val="9"/>
            <color indexed="81"/>
            <rFont val="Tahoma"/>
            <family val="2"/>
          </rPr>
          <t>Diese Kosten wurden auf Grundlage der von der Senatsverwaltung für Umwelt, Verkehr und Klimaschutz 2017 erstellten Kostenrichtwerttabellen für Erholungs- und Freiflächen ermittelt und auf 170 Euro/m² indexiert (Q2 2021). Die Kosten werden sowohl für öffentliche Spielplätze als auch für private Spielplätze mit öffentlicher Nutzung angesetzt.</t>
        </r>
      </text>
    </comment>
    <comment ref="B148" authorId="0" shapeId="0" xr:uid="{00000000-0006-0000-0100-000013000000}">
      <text>
        <r>
          <rPr>
            <sz val="9"/>
            <color indexed="81"/>
            <rFont val="Arial"/>
            <family val="2"/>
          </rPr>
          <t>Grundsätzlich wird im Modell davon ausgegangen, dass 30% der GF Wohnen im Quartier den Bedingungen des mietgebundenen förderfähigen Wohnraums unterliegen und somit eine Mietbindung bestehen wird, inkl. Senioren- und Studentenwohnen.</t>
        </r>
      </text>
    </comment>
    <comment ref="B152" authorId="0" shapeId="0" xr:uid="{00000000-0006-0000-0100-000014000000}">
      <text>
        <r>
          <rPr>
            <sz val="9"/>
            <color indexed="81"/>
            <rFont val="Arial"/>
            <family val="2"/>
          </rPr>
          <t>Gemäß den Förderbestimmungen werden unterschiedliche Wohnungsgrößen gefördert (siehe Wohnungsbauförderungsbestimmungen 2019 2.4). Eine 3-Raumwohnung mit bis zu 70 m² Wohnfläche beschreibt dabei den Durchschnitt und wird daher in dieser Modellrechnung angesetzt.</t>
        </r>
      </text>
    </comment>
    <comment ref="B153" authorId="0" shapeId="0" xr:uid="{00000000-0006-0000-0100-000015000000}">
      <text>
        <r>
          <rPr>
            <sz val="9"/>
            <color indexed="81"/>
            <rFont val="Arial"/>
            <family val="2"/>
          </rPr>
          <t xml:space="preserve">Zur Ermittlung der Hochbaukosten von förderfähigen Wohnungen wurden die bewilligten Förderfälle aus dem Jahr 2020 ausgewertet. Auf dieser Grundlage wurden Herstellungskosten von  3.061 Euro/m² Wohnfläche ermittelt (KG 300-700). Eine Auswertung des Baukostenindex hat diese Kostenhöhe bestätigt. </t>
        </r>
      </text>
    </comment>
    <comment ref="B154" authorId="0" shapeId="0" xr:uid="{00000000-0006-0000-0100-000016000000}">
      <text>
        <r>
          <rPr>
            <sz val="9"/>
            <color indexed="81"/>
            <rFont val="Arial"/>
            <family val="2"/>
          </rPr>
          <t>Die maximal möglichen Herstellungskosten (Baukosten &amp; Bodenwertanteil – Kostengruppe 100 bis 700) ohne finanzielle Verluste zu erleiden liegen  bei aktueller Förderung zwischen 3.778€/m² und 4.121€/m². Sie werden für jede Förderstufe in Abhängigkeit von der Höhe der Bodenwerte einzeln berechnet.</t>
        </r>
      </text>
    </comment>
    <comment ref="B155" authorId="0" shapeId="0" xr:uid="{00000000-0006-0000-0100-000017000000}">
      <text>
        <r>
          <rPr>
            <sz val="9"/>
            <color indexed="81"/>
            <rFont val="Arial"/>
            <family val="2"/>
          </rPr>
          <t xml:space="preserve">6,60 €/m² entsprechend der durchschnittlichen Miethöhe aus den Wohnungsbauförderungsbestimmungen 2019 (6,50 €/m² Wfl bei Einkommensgrenze 100% und 6,70 €/m² bei Einkommensgrenze 140%; Nr. 10.1  WBF 2019). </t>
        </r>
      </text>
    </comment>
    <comment ref="B156" authorId="0" shapeId="0" xr:uid="{00000000-0006-0000-0100-000018000000}">
      <text>
        <r>
          <rPr>
            <sz val="9"/>
            <color indexed="81"/>
            <rFont val="Arial"/>
            <family val="2"/>
          </rPr>
          <t>Wird keine Förderung gewährt, muss das Baudarlehen durch ein marktübliches Darlehen ersetzt werden. Die Angegebene Miete muss angesetzt werden, um bei fehlender Förderung dieselbe Rendite, wie mit Förderung zu erwirtschaften.</t>
        </r>
      </text>
    </comment>
    <comment ref="B158" authorId="0" shapeId="0" xr:uid="{00000000-0006-0000-0100-000019000000}">
      <text>
        <r>
          <rPr>
            <sz val="9"/>
            <color indexed="81"/>
            <rFont val="Arial"/>
            <family val="2"/>
          </rPr>
          <t xml:space="preserve">Die Herstellungskosten entsprechen der Summe für den maximal förderfähigen Wohnraum angemessenen Bodenpreis und Hochbaukosten. Die zugrunde liegenden BRW beinhalten im Allgemeinen durchschnittliche Wohnqualitäten, also weder nur hochpreisige Eigentumswohnungen, noch nur kostengünstige Wohnungen im Sinne des mietgebundenen förderfähigen Wohnraums.
Für den Fall, dass die Herstellungskosten tatsächlich pro m² Wohnfläche über dem jeweiligen Spannenwert (3.904 €/m² - 4.186 €/m²) unter Berücksichtigung des entsprechenden Bodenwertanteils liegen, ist die Differenz dem Vorhabenträger im Rahmen der Angemessenheitsprüfung anzurechnen. 
Dem Vorhabenträger entsteht so keinerlei Verlust durch den Verkauf der Fläche, die für mietgebundenen förderfähigen Wohnraum vorgesehen ist. Denn er muss i.S. der zulässigen Ausweisung von Flächen für mietgebundenen förderfähigen Wohnraum in Bebauungsplänen hinnehmen, dass er auf diesen Flächen nicht die Maximalrendite von hochwertigen Eigentumswohnungen erreichen kann. </t>
        </r>
      </text>
    </comment>
    <comment ref="B160" authorId="0" shapeId="0" xr:uid="{00000000-0006-0000-0100-00001A000000}">
      <text>
        <r>
          <rPr>
            <sz val="9"/>
            <color indexed="81"/>
            <rFont val="Arial"/>
            <family val="2"/>
          </rPr>
          <t xml:space="preserve">Bei fehlender Förderung wird die Miete bestimmt, welche notwendig wäre, um ohne Förderung nicht schlechter gestellt zu werden, als mit Förderung.  Diese Miete liegt in einer Spanne zwischen 10,96 €/m² bis 13,58 €/m² Wohnfläche. Dabei bestimmt sich die jeweilige Miethöhe entsprechend des Bodenwertanteils und der damit verbunenen Förderhöhe nach den Wohnungsbauförderungsbestimmungen 2019. Der sich aus dieser notwendigen Miete und der gebundenen Miete von 6,60 €/m² Wfl ergebende underrent (unter Berücksichtigung einer Mietsteigerung um 0,20 € alle 2 Jahre) wird nachrichtlich als Hinweis gegeben. Der Verlust kann nur entstehen, wenn der Vorhabenträger selbst dafür sorgt, dass keine Förderung ausgegeben wird. Liegt die Ursache einer Nichtzahlung beim Land Berlin, so entfällt, die Mietpreis- und Belegungsbindung, nicht jedoch die Verpflichtung zur Herstellung förderfähiger Wohnungen. 
</t>
        </r>
      </text>
    </comment>
  </commentList>
</comments>
</file>

<file path=xl/sharedStrings.xml><?xml version="1.0" encoding="utf-8"?>
<sst xmlns="http://schemas.openxmlformats.org/spreadsheetml/2006/main" count="729" uniqueCount="308">
  <si>
    <t>%</t>
  </si>
  <si>
    <t>EW/WE</t>
  </si>
  <si>
    <t>WE</t>
  </si>
  <si>
    <t>EW</t>
  </si>
  <si>
    <t>m²</t>
  </si>
  <si>
    <t>Verkehrsflächen</t>
  </si>
  <si>
    <t>Planung</t>
  </si>
  <si>
    <t>Flächen</t>
  </si>
  <si>
    <t>Verkehrsflächen öffentlich (Straße)</t>
  </si>
  <si>
    <t>Verkehrsflächen öffentlich (Wege)</t>
  </si>
  <si>
    <t>Verkehrsflächen privat (Straße)</t>
  </si>
  <si>
    <t>Grünflächen</t>
  </si>
  <si>
    <t>öffentliche Grünflächen</t>
  </si>
  <si>
    <t>private Grünflächen mit öff. Nutzung</t>
  </si>
  <si>
    <t>Spielplatzflächen mit öff. Nutzung</t>
  </si>
  <si>
    <t>Gemeinbedarfsflächen</t>
  </si>
  <si>
    <t>Summe sonstige Flächen</t>
  </si>
  <si>
    <t>Kennwerte</t>
  </si>
  <si>
    <t>€/m²</t>
  </si>
  <si>
    <t>GFZ</t>
  </si>
  <si>
    <t>Anzahl Wohnungen</t>
  </si>
  <si>
    <t>m² / EW</t>
  </si>
  <si>
    <t>Anzahl Grundschul-Kinder</t>
  </si>
  <si>
    <t>Grundschul-Kinder</t>
  </si>
  <si>
    <t>€</t>
  </si>
  <si>
    <t>Bodenwertsteigerung</t>
  </si>
  <si>
    <t>Summe</t>
  </si>
  <si>
    <t>€/Kind</t>
  </si>
  <si>
    <t>Projektname</t>
  </si>
  <si>
    <t>muss</t>
  </si>
  <si>
    <t>Datum</t>
  </si>
  <si>
    <t>Erstellungsdatum</t>
  </si>
  <si>
    <t>Koeffizient</t>
  </si>
  <si>
    <t>kann</t>
  </si>
  <si>
    <t>Bauerwartungsland</t>
  </si>
  <si>
    <t xml:space="preserve">€/m² </t>
  </si>
  <si>
    <t>Jahre</t>
  </si>
  <si>
    <t>Verkehrsflächen privat (Geh- und Fahrradrechte)</t>
  </si>
  <si>
    <t>äußere Erschließung (Umbau Verursacher)</t>
  </si>
  <si>
    <t>eins von beiden kann</t>
  </si>
  <si>
    <t>ja</t>
  </si>
  <si>
    <t>nein</t>
  </si>
  <si>
    <t>"Entscheidung"</t>
  </si>
  <si>
    <t>Bodenwertsteigerung - Summe Kosten</t>
  </si>
  <si>
    <t>Kosten Erschließung (öffentl.)</t>
  </si>
  <si>
    <t>Kosten soziale Infrastruktur</t>
  </si>
  <si>
    <t>davon für Wohnungsbau</t>
  </si>
  <si>
    <t>m² GF</t>
  </si>
  <si>
    <t>Kitaflächen</t>
  </si>
  <si>
    <t>Ansatz Planung</t>
  </si>
  <si>
    <t xml:space="preserve">kann </t>
  </si>
  <si>
    <t>Hinweis</t>
  </si>
  <si>
    <t>Anzahl Kita-Kinder (Langzeitbedarf)</t>
  </si>
  <si>
    <t>Kita-Kinder</t>
  </si>
  <si>
    <t>€/m² Wfl</t>
  </si>
  <si>
    <t>m² Wfl / WE</t>
  </si>
  <si>
    <t>m² BGF / WE</t>
  </si>
  <si>
    <t>Zielwert Wohnen</t>
  </si>
  <si>
    <t>separate öffentliche Spielplatzflächen</t>
  </si>
  <si>
    <t>wenn ja, Kitafläche (falls bekannt)</t>
  </si>
  <si>
    <t>private Spielplatzflächen mit öff. Nutzung</t>
  </si>
  <si>
    <t>wenn ja, Spielplatzfläche im Grün (falls bekannt)</t>
  </si>
  <si>
    <t>Spielplatzflächen in der öff. Grünanlage</t>
  </si>
  <si>
    <t>kostenlose Übertragung Grünflächen</t>
  </si>
  <si>
    <t>kostenlose Übertragung Straßen- und Wegeflächen</t>
  </si>
  <si>
    <t xml:space="preserve">Verfahrenskosten </t>
  </si>
  <si>
    <t>(gestaffelte Berechnung)</t>
  </si>
  <si>
    <t>Mietfläche gefördert</t>
  </si>
  <si>
    <t>m² Wfl</t>
  </si>
  <si>
    <t>Baujahr</t>
  </si>
  <si>
    <t>Verwaltungskosten</t>
  </si>
  <si>
    <t>€/Wohnung</t>
  </si>
  <si>
    <t>Mietausfallwagnis</t>
  </si>
  <si>
    <t>Under-Rent</t>
  </si>
  <si>
    <t>Ansätze</t>
  </si>
  <si>
    <t>Verwaltungs-kosten</t>
  </si>
  <si>
    <t>Mietausfall-wagnis</t>
  </si>
  <si>
    <t>Jahr</t>
  </si>
  <si>
    <t>Kapitalisier-ungsfaktor</t>
  </si>
  <si>
    <t>Anfangsmiete</t>
  </si>
  <si>
    <t>Miete</t>
  </si>
  <si>
    <t>S</t>
  </si>
  <si>
    <t>Under-Rent Planung</t>
  </si>
  <si>
    <r>
      <rPr>
        <sz val="10"/>
        <color indexed="8"/>
        <rFont val="Symbol"/>
        <family val="1"/>
        <charset val="2"/>
      </rPr>
      <t>Æ</t>
    </r>
    <r>
      <rPr>
        <sz val="10"/>
        <color indexed="8"/>
        <rFont val="Arial"/>
        <family val="2"/>
      </rPr>
      <t xml:space="preserve"> Wohnungsgröße</t>
    </r>
  </si>
  <si>
    <t>Betrachtungszeitraum</t>
  </si>
  <si>
    <t>Ermittlung des kostendeckenden Ertragswertes</t>
  </si>
  <si>
    <t>min. Miete ohne Förderung</t>
  </si>
  <si>
    <t>Planungsfläche</t>
  </si>
  <si>
    <t>Kosten mietgebundener förderfähiger Wohnraum</t>
  </si>
  <si>
    <t>Anteil mietgebundener förderfähiger Wohnraum</t>
  </si>
  <si>
    <t>nicht zu berücksichtigende Flächen</t>
  </si>
  <si>
    <t>Soziale Infrastruktur</t>
  </si>
  <si>
    <t>keine Angabe</t>
  </si>
  <si>
    <t>Pflege</t>
  </si>
  <si>
    <t>Förderung</t>
  </si>
  <si>
    <t>wenn k.A., dann Standardansatz: 3 Jahre</t>
  </si>
  <si>
    <t>Hinweise</t>
  </si>
  <si>
    <t>wenn k.A., dann Standardansatz: 2.000 m²</t>
  </si>
  <si>
    <t>künftiges Bauland</t>
  </si>
  <si>
    <t>Kita als Solitär</t>
  </si>
  <si>
    <t>abweichender Kostenansatz Grundschule</t>
  </si>
  <si>
    <t>Plätze</t>
  </si>
  <si>
    <t>verbleibender Bedarf an Grundschul-Plätzen</t>
  </si>
  <si>
    <t>vorhandene Kita-Plätze im Umfeld</t>
  </si>
  <si>
    <t>vorhandene Grundschul-Plätze im Umfeld</t>
  </si>
  <si>
    <t>vorhandene Grundschulplätze im Umfeld</t>
  </si>
  <si>
    <t>wenn ja, Spielplatzfläche</t>
  </si>
  <si>
    <t>kostenlose Übertragung öff. Spielplatzflächen (außer in Grünanlagen)</t>
  </si>
  <si>
    <t>Herstellung öffentliche Grünflächen (öffentl. + privat mit Nutzungsrechten)</t>
  </si>
  <si>
    <t>Herstellung Wegeflächen (öffentl + privat mit Nutzungsrechten)</t>
  </si>
  <si>
    <t xml:space="preserve">Herstellungskosten Spielplätze Verursacher </t>
  </si>
  <si>
    <t>wenn k.A., dann Standardansatz: 0 m²</t>
  </si>
  <si>
    <r>
      <t xml:space="preserve">Summe Kosten (Erschließung, soz. Infrastruktur, Verfahrenskosten, </t>
    </r>
    <r>
      <rPr>
        <sz val="10"/>
        <color indexed="10"/>
        <rFont val="Arial"/>
        <family val="2"/>
      </rPr>
      <t>kein</t>
    </r>
    <r>
      <rPr>
        <sz val="10"/>
        <rFont val="Arial"/>
        <family val="2"/>
      </rPr>
      <t xml:space="preserve"> mietgeb. förderf. Wohnungsbau) </t>
    </r>
  </si>
  <si>
    <r>
      <t xml:space="preserve">Summe Kosten (Erschließung, soz. Infrastruktur, Verfahrenskosten + mietgeb. förderf. Wohnraum </t>
    </r>
    <r>
      <rPr>
        <sz val="10"/>
        <color indexed="10"/>
        <rFont val="Arial"/>
        <family val="2"/>
      </rPr>
      <t>ohne Förderung</t>
    </r>
    <r>
      <rPr>
        <sz val="10"/>
        <rFont val="Arial"/>
        <family val="2"/>
      </rPr>
      <t xml:space="preserve">) </t>
    </r>
  </si>
  <si>
    <t>Kooperatives Baulandmodell Berlin</t>
  </si>
  <si>
    <t>Datei:</t>
  </si>
  <si>
    <t>Die Eingabemaske enthält alle erforderliche Parameter. Für die Berechnung zwingend notwendige Parameter sind rot markiert, solange keine Eingabe dazu erfolgt ist.</t>
  </si>
  <si>
    <t xml:space="preserve">Die Berechnungen selber erfolgen in einem verdeckten Bereich dieser Datei. Nur für die intakte Datei kann die Richtigkeit der Ergebnisse zugesagt werden. </t>
  </si>
  <si>
    <t>Datum:</t>
  </si>
  <si>
    <t>Einzelne Eingaben können zur Korrekturaufforderung führen.</t>
  </si>
  <si>
    <t>Berechnung des Defizites des mietgebundenen förderfähigen Wohnraums bei fehlender Förderung</t>
  </si>
  <si>
    <t>Jahresroh- ertrag</t>
  </si>
  <si>
    <t>Jahresrein- ertrag</t>
  </si>
  <si>
    <t>Jahresrein- ertrag (kapitalisiert)</t>
  </si>
  <si>
    <t>Instand-haltungs- kosten</t>
  </si>
  <si>
    <t>zusätzliche vorhabenbezogene Kosten</t>
  </si>
  <si>
    <r>
      <rPr>
        <sz val="10"/>
        <rFont val="Symbol"/>
        <family val="1"/>
        <charset val="2"/>
      </rPr>
      <t>Æ</t>
    </r>
    <r>
      <rPr>
        <sz val="8"/>
        <rFont val="Arial"/>
        <family val="2"/>
      </rPr>
      <t xml:space="preserve"> </t>
    </r>
    <r>
      <rPr>
        <sz val="10"/>
        <rFont val="Arial"/>
        <family val="2"/>
      </rPr>
      <t>Wohnungsgröße</t>
    </r>
  </si>
  <si>
    <t>1.</t>
  </si>
  <si>
    <t>2.</t>
  </si>
  <si>
    <t>3.</t>
  </si>
  <si>
    <t>4.</t>
  </si>
  <si>
    <t>abweichender Kostenansatz Kita</t>
  </si>
  <si>
    <t>Entwicklungspflege (öffentl. + privat mit Nutzungsrecht)</t>
  </si>
  <si>
    <t>Fläche Gehweg</t>
  </si>
  <si>
    <t>Kosten Gehweg</t>
  </si>
  <si>
    <t>äußere Erschließung Straßen (z.B. Umbau Verkehrsknoten)</t>
  </si>
  <si>
    <t>äußere Erschließung Wege</t>
  </si>
  <si>
    <t>Fläche Straßen</t>
  </si>
  <si>
    <t>Kosten Straßen</t>
  </si>
  <si>
    <t>Kosten sind nur anzusetzen, soweit keine Drittmittel für das Land Berlin zur Verfügung stehen. Andernfalls sind die Kosten ggf. anzupassen.</t>
  </si>
  <si>
    <t>städtebaulich notwendiges Grün ohne öffentliche Nutzung (aus B-Plan)</t>
  </si>
  <si>
    <t>davon Spielplatz in Grünfläche</t>
  </si>
  <si>
    <t xml:space="preserve">GFZ- Planung </t>
  </si>
  <si>
    <t>GF - Planung</t>
  </si>
  <si>
    <t>wenn k.A., dann Ansatz: Bedarf Spielplatzfläche abzüglich</t>
  </si>
  <si>
    <t xml:space="preserve">sep. Spielplatz, mind. jedoch 250 m² </t>
  </si>
  <si>
    <t>Baukosten Kita Verursacher (nur bei Ablösung der Kita-Plätze)</t>
  </si>
  <si>
    <t>Ablösung der Kita-Plätze</t>
  </si>
  <si>
    <t>Defizit bei fehlender Förderung für alle förderfähigen WE</t>
  </si>
  <si>
    <t>Anfangsmiete mit Förderung</t>
  </si>
  <si>
    <t>Umrechnungskoeff WertR</t>
  </si>
  <si>
    <t>Umrechnungskoeff Berlin Wohnungsbau</t>
  </si>
  <si>
    <t>% der EW (davon 90%)</t>
  </si>
  <si>
    <t>Zielwert</t>
  </si>
  <si>
    <t>Eingangswert</t>
  </si>
  <si>
    <t>Bodenwertsteigerung gesamt (gutachterlich bestimmt)</t>
  </si>
  <si>
    <t>Planung gesamtes Vorhabengebiet betreffend</t>
  </si>
  <si>
    <t>Verkehrliche Infrastruktur</t>
  </si>
  <si>
    <t>GF- Bestand zulässiges Wohnen (realisiert)</t>
  </si>
  <si>
    <t>GF- planungsrechtlich zulässiges Wohnen (aber nicht realisiert)</t>
  </si>
  <si>
    <t>davon für Senioren</t>
  </si>
  <si>
    <t>davon für Studenten</t>
  </si>
  <si>
    <t>GF anrechenbar</t>
  </si>
  <si>
    <t>GF- errichtetes zulässiges Wohnen (realisiert)</t>
  </si>
  <si>
    <t>Kindergarten</t>
  </si>
  <si>
    <t>Bedarf an Kita-Plätzen (GF-Wohnen inkl. Studentenwohnen abzgl. anrechenbarer GF u. Seniorenwohnen)</t>
  </si>
  <si>
    <t>Grundschule</t>
  </si>
  <si>
    <t>Bedarf an Grundschul-Plätzen (GF-Wohnen abzgl. anrechenbarer GF u. Senioren- sowie Studentenwohnen)</t>
  </si>
  <si>
    <t>Spielplatz</t>
  </si>
  <si>
    <r>
      <t>Verkehrsflächen privat (</t>
    </r>
    <r>
      <rPr>
        <u/>
        <sz val="10"/>
        <rFont val="Arial"/>
        <family val="2"/>
      </rPr>
      <t>ohne</t>
    </r>
    <r>
      <rPr>
        <sz val="10"/>
        <rFont val="Arial"/>
        <family val="2"/>
      </rPr>
      <t xml:space="preserve"> Geh- und Fahrradrechte)</t>
    </r>
  </si>
  <si>
    <t>Nutzung</t>
  </si>
  <si>
    <t>Quote mietgebundener förderfähiger Wohnraum (Anteil der m² GF)</t>
  </si>
  <si>
    <t>wenn k.A., dann Standardansatz: 30 %</t>
  </si>
  <si>
    <t>naturschutzrechtlicher Ausgleich</t>
  </si>
  <si>
    <t>% m² GF</t>
  </si>
  <si>
    <r>
      <t xml:space="preserve">Summe Kosten (Erschließung, soz. Infrastruktur, Verfahrenskosten + mietgeb. förderf. Wohnraum </t>
    </r>
    <r>
      <rPr>
        <sz val="14"/>
        <color indexed="10"/>
        <rFont val="Arial"/>
        <family val="2"/>
      </rPr>
      <t>mit Förderung</t>
    </r>
    <r>
      <rPr>
        <sz val="14"/>
        <rFont val="Arial"/>
        <family val="2"/>
      </rPr>
      <t xml:space="preserve">) </t>
    </r>
  </si>
  <si>
    <t>ind. Wohnungsbau</t>
  </si>
  <si>
    <t>Geschosswohnungsbau</t>
  </si>
  <si>
    <t xml:space="preserve">Mischgebiet </t>
  </si>
  <si>
    <t>Urbanes Gebiet</t>
  </si>
  <si>
    <t>Kerngebiet</t>
  </si>
  <si>
    <t>GF</t>
  </si>
  <si>
    <t>Sondergebiet</t>
  </si>
  <si>
    <t>Mischung der Baugebiete - je nach Vorkommen im Plangebiet</t>
  </si>
  <si>
    <t>wenn k.A., dann Standardansatz 100% der GF</t>
  </si>
  <si>
    <t>wenn k.A., dann Standardansatz 50% der GF</t>
  </si>
  <si>
    <t>wenn k.A., dann Standardansatz 80% der GF</t>
  </si>
  <si>
    <t>für Studenten festgesetzte GF Wohnen</t>
  </si>
  <si>
    <t>Planung bzgl. Bebauung</t>
  </si>
  <si>
    <t>Geschosswohnungen</t>
  </si>
  <si>
    <t>Individuelles Wohnen</t>
  </si>
  <si>
    <t>Sonderwohnformen - falls festgesetzt</t>
  </si>
  <si>
    <t>für Senioren festgesetzte GF Wohnen</t>
  </si>
  <si>
    <t>Bedarf Summe</t>
  </si>
  <si>
    <t>Eingabeblatt Mischung Baugebiete</t>
  </si>
  <si>
    <t>GF- bisher planungsrechtlich zulässiges Wohnen (nicht realisiert)</t>
  </si>
  <si>
    <t>GFZ- bisher planungsrechtlich zulässiges Wohnen (nicht realisiert)</t>
  </si>
  <si>
    <t>GFZ - planungsrechtlich zulässiges Wohnen (aber nicht realisiert)</t>
  </si>
  <si>
    <r>
      <t xml:space="preserve">Berechnungstool zur Bewertung der Angemessenheit städtebaulicher Verträge - </t>
    </r>
    <r>
      <rPr>
        <b/>
        <sz val="15"/>
        <color rgb="FFFF0000"/>
        <rFont val="Arial"/>
        <family val="2"/>
      </rPr>
      <t xml:space="preserve"> Mischung Baugebiete mit Wohnen</t>
    </r>
  </si>
  <si>
    <t>Ausgabeblatt Mischung Baugebiete</t>
  </si>
  <si>
    <t>eins von</t>
  </si>
  <si>
    <t>beiden muss</t>
  </si>
  <si>
    <t>% der EW (davon 70%)</t>
  </si>
  <si>
    <t>Im Falle der Beschädigung der Datei oder bei Rückfragen wenden Sie sich bitte an info@aedvice.de.</t>
  </si>
  <si>
    <t>€/m²  Wfl</t>
  </si>
  <si>
    <t>wohnungsnahe Grünflächen - Soll</t>
  </si>
  <si>
    <t>Fläche Spielplätze - Soll (Netto)</t>
  </si>
  <si>
    <t>Gesamtsummen</t>
  </si>
  <si>
    <t>bisherige überwiegende Nutzung der Planungsfläche</t>
  </si>
  <si>
    <t>Instandhaltungskosten bis 22 Jahre</t>
  </si>
  <si>
    <t>Instandhaltungskosten über 22 Jahre</t>
  </si>
  <si>
    <t>Planungsfläche &gt; 100.000 m²</t>
  </si>
  <si>
    <t>Planungsfläche &gt; 50.000 m² und ≤ 100.000 m²</t>
  </si>
  <si>
    <t>Planungsfläche ≤ 50.000 m²</t>
  </si>
  <si>
    <t>€/m² Planungsfläche</t>
  </si>
  <si>
    <t>Grundschule im Vorhabengebiet geplant</t>
  </si>
  <si>
    <t>wenn ja, Grundschulfläche</t>
  </si>
  <si>
    <t>und Anzahl der geplanten Grundschulplätze</t>
  </si>
  <si>
    <t>Grundschulfläche</t>
  </si>
  <si>
    <t>im Vorhabengebiet geplante Grundschul-Plätze</t>
  </si>
  <si>
    <t>verbleibender Bedarf an Kita-Plätzen</t>
  </si>
  <si>
    <t>abweichende Hochbaukosten</t>
  </si>
  <si>
    <t xml:space="preserve"> </t>
  </si>
  <si>
    <t>Eingabeblatt</t>
  </si>
  <si>
    <t>nicht vorhabenbezogene Gemeinbedarfsflächen (aus B-Plan)</t>
  </si>
  <si>
    <t>Wohnungsbau</t>
  </si>
  <si>
    <t>Erwerbskosten Land Berlin (nachrichtlich für Vertrag)</t>
  </si>
  <si>
    <t>Erwerbskostenanteil für das Baugrundstück Grundschule</t>
  </si>
  <si>
    <t>Erwerbskosten für nicht vorhabenbezogene Gemeinbedarfsflächen (aus B-Plan)</t>
  </si>
  <si>
    <t>Zum Ausgabeblatt</t>
  </si>
  <si>
    <t>Flächen für Ausgleichs- und Ersatzmaßnahmen (aus B-Plan)</t>
  </si>
  <si>
    <t>versiegelt</t>
  </si>
  <si>
    <t>unversiegelt</t>
  </si>
  <si>
    <t>Entwicklungspflege - Dauer des Pflegevertrages</t>
  </si>
  <si>
    <t>Hochbaukosten förderfähige Wohnungen</t>
  </si>
  <si>
    <t>Bearbeiter</t>
  </si>
  <si>
    <t>Bearbeiter:</t>
  </si>
  <si>
    <t>Firma/Stelle</t>
  </si>
  <si>
    <t>Firma/Stelle:</t>
  </si>
  <si>
    <t>davon reine GF Wohnen</t>
  </si>
  <si>
    <t>Baukosten Grundschule Verursacher</t>
  </si>
  <si>
    <t>Verkehrsflächen privat (Straße mit Geh- und Fahrrechten)</t>
  </si>
  <si>
    <t>Naturschutzrechtlicher Ausgleich nach BauGB in Verbindung mit BNatSchG</t>
  </si>
  <si>
    <t>Herstellung öffentliche Grünfläche Soll</t>
  </si>
  <si>
    <t>m² / EW Gesamt</t>
  </si>
  <si>
    <t>Herstellung Spielplatzfläche Soll (netto)</t>
  </si>
  <si>
    <t>5.</t>
  </si>
  <si>
    <t>6.</t>
  </si>
  <si>
    <t>7.</t>
  </si>
  <si>
    <t>Anteil kostenlose Übertragung Baugrundstück (Vorhabenträger)</t>
  </si>
  <si>
    <t>WA5</t>
  </si>
  <si>
    <t>WA4</t>
  </si>
  <si>
    <t>WA3</t>
  </si>
  <si>
    <t>WA2</t>
  </si>
  <si>
    <t>WA1</t>
  </si>
  <si>
    <t>GF Wohnen</t>
  </si>
  <si>
    <t>Verbleibende Baulandfläche</t>
  </si>
  <si>
    <t xml:space="preserve">Sonstige Flächen </t>
  </si>
  <si>
    <t>Verbleibende Bauerwartungsfläche</t>
  </si>
  <si>
    <t xml:space="preserve">Summe </t>
  </si>
  <si>
    <t>öff. Grünflächen</t>
  </si>
  <si>
    <t>Parkanlage mit Spielplatz</t>
  </si>
  <si>
    <t>öff. / pr. Planstraßen</t>
  </si>
  <si>
    <t xml:space="preserve">PrivateVerkehrsfläche </t>
  </si>
  <si>
    <t xml:space="preserve">Kitafläche </t>
  </si>
  <si>
    <t xml:space="preserve">Gemeinbedarfsflächen </t>
  </si>
  <si>
    <t xml:space="preserve">Private Parkanlagen, private Waldflächen </t>
  </si>
  <si>
    <t>Städtebaulich notwendiges Grün ohne öff. Nutzung</t>
  </si>
  <si>
    <t xml:space="preserve">Flächen für Ausgleichs- und Ersatzmaßnahmen </t>
  </si>
  <si>
    <t>Sonstige Flächen</t>
  </si>
  <si>
    <t>verbleibende Bauerwartungsfläche</t>
  </si>
  <si>
    <t>geschützte Biotope</t>
  </si>
  <si>
    <t>Wasserflächen</t>
  </si>
  <si>
    <t>Landwirtschaftsflächen</t>
  </si>
  <si>
    <t xml:space="preserve">Bestandsflächen ohne Bauerwartung </t>
  </si>
  <si>
    <t>Flächen für Geh- und Radfahrrechte (Fuß- und Radweg)</t>
  </si>
  <si>
    <t>Gewerbeflächen</t>
  </si>
  <si>
    <t xml:space="preserve">Flächen im Privateigentum </t>
  </si>
  <si>
    <t>Öffentliche Straßenflächen</t>
  </si>
  <si>
    <t>Flurstück</t>
  </si>
  <si>
    <t xml:space="preserve">Abgriff aus DWG oder PDF </t>
  </si>
  <si>
    <t xml:space="preserve">Hinweis: </t>
  </si>
  <si>
    <t xml:space="preserve">Stand: </t>
  </si>
  <si>
    <t>zugrunde liegende GF = GF-Wohnen (Geschosswohnungsbau) abzgl. bereits realisierter GF</t>
  </si>
  <si>
    <t>bestehendes Planungsrecht Wohnen im gesamten Plangebiet</t>
  </si>
  <si>
    <t>75 / 112,5</t>
  </si>
  <si>
    <t>100 / 150</t>
  </si>
  <si>
    <t>2 / 3</t>
  </si>
  <si>
    <t>Wohneinheiten nach Berliner Modell für Geschosswohnungsbau / individuelles Wohnen</t>
  </si>
  <si>
    <t>Anzahl Einwohner Geschosswohnungsbau / individuelles Wohnen</t>
  </si>
  <si>
    <t>Bodenwerte in €          von</t>
  </si>
  <si>
    <t>Bodenwerte in €          bis</t>
  </si>
  <si>
    <t>Anfangsmiete
unterer Schwellwert</t>
  </si>
  <si>
    <t>Anfangsmiete
oberer Schwellwert</t>
  </si>
  <si>
    <t>Größer als</t>
  </si>
  <si>
    <t>Baukosten ohne Rendite (all-in)</t>
  </si>
  <si>
    <t>Errechneter Bodenrichtwert
€/m² Nutzfläche</t>
  </si>
  <si>
    <t>Herstellung all-in</t>
  </si>
  <si>
    <t>Herstellungskosten inkl. Grundstück</t>
  </si>
  <si>
    <t>Anrechnung für Herstellungskosten WE (all-In)</t>
  </si>
  <si>
    <t>Die Parameter können im Planungsbereich in verschiedenen Varianten innerhalb eines vorgegeben Rahmens verändert werden.</t>
  </si>
  <si>
    <t>Auswahl dropdown-Menüs</t>
  </si>
  <si>
    <t>Einheitswerte</t>
  </si>
  <si>
    <t>Kapitalisierungszinssatz</t>
  </si>
  <si>
    <t>Hinweistexte mit anpassen!</t>
  </si>
  <si>
    <t>Version: 6.3 (01.11.2021)</t>
  </si>
  <si>
    <t>Herstellung Straßenflächen (öffentl + privat mit Nutzungsrechten)</t>
  </si>
  <si>
    <t>Berechnungstool zur Bewertung der Angemessenheit städtebaulicher Verträge - Mischung alle Baugebiete mit Wohnen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</si>
</sst>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 #,##0.00\ &quot;€&quot;_-;\-* #,##0.00\ &quot;€&quot;_-;_-* &quot;-&quot;??\ &quot;€&quot;_-;_-@_-"/>
    <numFmt numFmtId="164" formatCode="_-* #,##0.00\ _€_-;\-* #,##0.00\ _€_-;_-* &quot;-&quot;??\ _€_-;_-@_-"/>
    <numFmt numFmtId="165" formatCode="#,##0.0"/>
    <numFmt numFmtId="166" formatCode="0.0000"/>
    <numFmt numFmtId="167" formatCode="0.000"/>
    <numFmt numFmtId="168" formatCode="#,##0.00\ &quot;€&quot;"/>
    <numFmt numFmtId="169" formatCode="#,##0_ ;[Red]\-#,##0\ "/>
    <numFmt numFmtId="170" formatCode="#,##0\ &quot;€&quot;"/>
    <numFmt numFmtId="171" formatCode="#,##0&quot;m²&quot;"/>
    <numFmt numFmtId="172" formatCode="_-* #,##0\ &quot;€&quot;_-;\-* #,##0\ &quot;€&quot;_-;_-* &quot;-&quot;??\ &quot;€&quot;_-;_-@_-"/>
  </numFmts>
  <fonts count="50">
    <font>
      <sz val="11"/>
      <color theme="1"/>
      <name val="Calibri"/>
      <family val="2"/>
      <scheme val="minor"/>
    </font>
    <font>
      <sz val="10"/>
      <name val="Arial"/>
      <family val="2"/>
    </font>
    <font>
      <b/>
      <sz val="10"/>
      <name val="Arial"/>
      <family val="2"/>
    </font>
    <font>
      <sz val="8"/>
      <name val="Arial"/>
      <family val="2"/>
    </font>
    <font>
      <sz val="10"/>
      <color indexed="8"/>
      <name val="Arial"/>
      <family val="2"/>
    </font>
    <font>
      <sz val="10"/>
      <color indexed="8"/>
      <name val="Symbol"/>
      <family val="1"/>
      <charset val="2"/>
    </font>
    <font>
      <sz val="9"/>
      <color indexed="81"/>
      <name val="Arial"/>
      <family val="2"/>
    </font>
    <font>
      <sz val="10"/>
      <color indexed="10"/>
      <name val="Arial"/>
      <family val="2"/>
    </font>
    <font>
      <sz val="10"/>
      <name val="Symbol"/>
      <family val="1"/>
      <charset val="2"/>
    </font>
    <font>
      <sz val="9"/>
      <color indexed="81"/>
      <name val="Tahoma"/>
      <family val="2"/>
    </font>
    <font>
      <sz val="14"/>
      <name val="Arial"/>
      <family val="2"/>
    </font>
    <font>
      <b/>
      <sz val="14"/>
      <name val="Arial"/>
      <family val="2"/>
    </font>
    <font>
      <sz val="12"/>
      <name val="Arial"/>
      <family val="2"/>
    </font>
    <font>
      <b/>
      <sz val="12"/>
      <name val="Arial"/>
      <family val="2"/>
    </font>
    <font>
      <u/>
      <sz val="10"/>
      <name val="Arial"/>
      <family val="2"/>
    </font>
    <font>
      <sz val="11"/>
      <color theme="1"/>
      <name val="Calibri"/>
      <family val="2"/>
      <scheme val="minor"/>
    </font>
    <font>
      <sz val="11"/>
      <color rgb="FFFF0000"/>
      <name val="Calibri"/>
      <family val="2"/>
      <scheme val="minor"/>
    </font>
    <font>
      <sz val="10"/>
      <color theme="1"/>
      <name val="Arial"/>
      <family val="2"/>
    </font>
    <font>
      <sz val="11"/>
      <name val="Calibri"/>
      <family val="2"/>
      <scheme val="minor"/>
    </font>
    <font>
      <b/>
      <sz val="20"/>
      <color theme="1"/>
      <name val="Arial"/>
      <family val="2"/>
    </font>
    <font>
      <sz val="14"/>
      <color theme="1"/>
      <name val="Arial"/>
      <family val="2"/>
    </font>
    <font>
      <sz val="10"/>
      <color theme="0"/>
      <name val="Arial"/>
      <family val="2"/>
    </font>
    <font>
      <b/>
      <sz val="10"/>
      <color rgb="FFFF0000"/>
      <name val="Arial"/>
      <family val="2"/>
    </font>
    <font>
      <sz val="10"/>
      <color rgb="FFFF0000"/>
      <name val="Arial"/>
      <family val="2"/>
    </font>
    <font>
      <b/>
      <sz val="10"/>
      <color theme="1"/>
      <name val="Arial"/>
      <family val="2"/>
    </font>
    <font>
      <sz val="10"/>
      <color theme="1"/>
      <name val="Symbol"/>
      <family val="1"/>
      <charset val="2"/>
    </font>
    <font>
      <b/>
      <sz val="15"/>
      <color theme="1"/>
      <name val="Arial"/>
      <family val="2"/>
    </font>
    <font>
      <sz val="15"/>
      <color theme="1"/>
      <name val="Arial"/>
      <family val="2"/>
    </font>
    <font>
      <sz val="15"/>
      <color theme="1"/>
      <name val="Arial Unicode MS"/>
      <family val="2"/>
    </font>
    <font>
      <sz val="10"/>
      <color rgb="FF7030A0"/>
      <name val="Arial"/>
      <family val="2"/>
    </font>
    <font>
      <b/>
      <sz val="16"/>
      <color theme="1"/>
      <name val="Arial"/>
      <family val="2"/>
    </font>
    <font>
      <b/>
      <sz val="12"/>
      <color theme="1"/>
      <name val="Arial"/>
      <family val="2"/>
    </font>
    <font>
      <b/>
      <sz val="10"/>
      <color theme="0"/>
      <name val="Arial"/>
      <family val="2"/>
    </font>
    <font>
      <sz val="10"/>
      <color rgb="FFFFFF00"/>
      <name val="Arial"/>
      <family val="2"/>
    </font>
    <font>
      <sz val="10"/>
      <color theme="0" tint="-0.499984740745262"/>
      <name val="Arial"/>
      <family val="2"/>
    </font>
    <font>
      <b/>
      <sz val="10"/>
      <color rgb="FF7030A0"/>
      <name val="Arial"/>
      <family val="2"/>
    </font>
    <font>
      <sz val="10"/>
      <color rgb="FF0070C0"/>
      <name val="Arial"/>
      <family val="2"/>
    </font>
    <font>
      <sz val="14"/>
      <color indexed="10"/>
      <name val="Arial"/>
      <family val="2"/>
    </font>
    <font>
      <b/>
      <sz val="15"/>
      <color rgb="FFFF0000"/>
      <name val="Arial"/>
      <family val="2"/>
    </font>
    <font>
      <b/>
      <u/>
      <sz val="9"/>
      <color indexed="81"/>
      <name val="Tahoma"/>
      <family val="2"/>
    </font>
    <font>
      <sz val="72"/>
      <color rgb="FFFFE7E7"/>
      <name val="Arial"/>
      <family val="2"/>
    </font>
    <font>
      <sz val="10"/>
      <color theme="1" tint="0.34998626667073579"/>
      <name val="Arial"/>
      <family val="2"/>
    </font>
    <font>
      <u/>
      <sz val="11"/>
      <color theme="10"/>
      <name val="Calibri"/>
      <family val="2"/>
      <scheme val="minor"/>
    </font>
    <font>
      <u/>
      <sz val="16"/>
      <color theme="10"/>
      <name val="Calibri"/>
      <family val="2"/>
      <scheme val="minor"/>
    </font>
    <font>
      <b/>
      <i/>
      <sz val="10"/>
      <name val="Arial"/>
      <family val="2"/>
    </font>
    <font>
      <i/>
      <sz val="10"/>
      <name val="Arial"/>
      <family val="2"/>
    </font>
    <font>
      <b/>
      <u/>
      <sz val="11"/>
      <color theme="1"/>
      <name val="Calibri"/>
      <family val="2"/>
      <scheme val="minor"/>
    </font>
    <font>
      <b/>
      <sz val="15"/>
      <name val="Arial"/>
      <family val="2"/>
    </font>
    <font>
      <b/>
      <sz val="11"/>
      <color theme="1"/>
      <name val="Calibri"/>
      <family val="2"/>
      <scheme val="minor"/>
    </font>
    <font>
      <sz val="9"/>
      <name val="Arial"/>
      <family val="2"/>
    </font>
  </fonts>
  <fills count="10">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4" tint="0.59999389629810485"/>
        <bgColor indexed="64"/>
      </patternFill>
    </fill>
  </fills>
  <borders count="29">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bottom style="thin">
        <color theme="0" tint="-0.499984740745262"/>
      </bottom>
      <diagonal/>
    </border>
    <border>
      <left style="thin">
        <color indexed="64"/>
      </left>
      <right/>
      <top style="thin">
        <color theme="0" tint="-0.499984740745262"/>
      </top>
      <bottom/>
      <diagonal/>
    </border>
    <border>
      <left/>
      <right style="thin">
        <color indexed="64"/>
      </right>
      <top style="thin">
        <color theme="0" tint="-0.499984740745262"/>
      </top>
      <bottom/>
      <diagonal/>
    </border>
    <border>
      <left/>
      <right/>
      <top style="thin">
        <color theme="0" tint="-0.499984740745262"/>
      </top>
      <bottom/>
      <diagonal/>
    </border>
    <border>
      <left style="thin">
        <color indexed="64"/>
      </left>
      <right/>
      <top/>
      <bottom style="thin">
        <color theme="0" tint="-0.499984740745262"/>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4">
    <xf numFmtId="0" fontId="0" fillId="0" borderId="0"/>
    <xf numFmtId="164" fontId="15" fillId="0" borderId="0" applyFont="0" applyFill="0" applyBorder="0" applyAlignment="0" applyProtection="0"/>
    <xf numFmtId="0" fontId="42" fillId="0" borderId="0" applyNumberFormat="0" applyFill="0" applyBorder="0" applyAlignment="0" applyProtection="0"/>
    <xf numFmtId="44" fontId="15" fillId="0" borderId="0" applyFont="0" applyFill="0" applyBorder="0" applyAlignment="0" applyProtection="0"/>
  </cellStyleXfs>
  <cellXfs count="427">
    <xf numFmtId="0" fontId="0" fillId="0" borderId="0" xfId="0"/>
    <xf numFmtId="3" fontId="17" fillId="0" borderId="0" xfId="0" applyNumberFormat="1" applyFont="1"/>
    <xf numFmtId="166" fontId="0" fillId="0" borderId="0" xfId="0" applyNumberFormat="1"/>
    <xf numFmtId="0" fontId="16" fillId="0" borderId="0" xfId="0" applyFont="1"/>
    <xf numFmtId="166" fontId="16" fillId="0" borderId="0" xfId="0" applyNumberFormat="1" applyFont="1"/>
    <xf numFmtId="0" fontId="17" fillId="6" borderId="0" xfId="0" applyFont="1" applyFill="1"/>
    <xf numFmtId="0" fontId="1" fillId="0" borderId="0" xfId="0" applyFont="1"/>
    <xf numFmtId="0" fontId="19" fillId="6" borderId="0" xfId="0" applyFont="1" applyFill="1"/>
    <xf numFmtId="3" fontId="17" fillId="6" borderId="0" xfId="0" applyNumberFormat="1" applyFont="1" applyFill="1"/>
    <xf numFmtId="0" fontId="17" fillId="6" borderId="0" xfId="0" applyFont="1" applyFill="1" applyAlignment="1">
      <alignment horizontal="left"/>
    </xf>
    <xf numFmtId="0" fontId="20" fillId="6" borderId="0" xfId="0" applyFont="1" applyFill="1"/>
    <xf numFmtId="0" fontId="17" fillId="6" borderId="0" xfId="0" applyFont="1" applyFill="1" applyAlignment="1">
      <alignment horizontal="left" wrapText="1"/>
    </xf>
    <xf numFmtId="0" fontId="1" fillId="6" borderId="0" xfId="0" applyFont="1" applyFill="1" applyAlignment="1">
      <alignment horizontal="left" indent="3"/>
    </xf>
    <xf numFmtId="0" fontId="1" fillId="6" borderId="0" xfId="0" applyFont="1" applyFill="1" applyAlignment="1">
      <alignment horizontal="left"/>
    </xf>
    <xf numFmtId="0" fontId="17" fillId="6" borderId="0" xfId="0" applyFont="1" applyFill="1" applyAlignment="1">
      <alignment horizontal="left" indent="3"/>
    </xf>
    <xf numFmtId="0" fontId="17" fillId="6" borderId="0" xfId="0" applyFont="1" applyFill="1" applyAlignment="1">
      <alignment horizontal="left" indent="4"/>
    </xf>
    <xf numFmtId="3" fontId="21" fillId="6" borderId="0" xfId="0" applyNumberFormat="1" applyFont="1" applyFill="1"/>
    <xf numFmtId="3" fontId="22" fillId="6" borderId="0" xfId="0" quotePrefix="1" applyNumberFormat="1" applyFont="1" applyFill="1"/>
    <xf numFmtId="0" fontId="17" fillId="6" borderId="0" xfId="0" applyFont="1" applyFill="1" applyAlignment="1">
      <alignment vertical="center"/>
    </xf>
    <xf numFmtId="0" fontId="23" fillId="6" borderId="0" xfId="0" applyFont="1" applyFill="1"/>
    <xf numFmtId="0" fontId="1" fillId="6" borderId="0" xfId="0" applyFont="1" applyFill="1"/>
    <xf numFmtId="2" fontId="0" fillId="0" borderId="0" xfId="0" applyNumberFormat="1"/>
    <xf numFmtId="2" fontId="16" fillId="0" borderId="0" xfId="0" applyNumberFormat="1" applyFont="1"/>
    <xf numFmtId="0" fontId="23" fillId="6" borderId="0" xfId="0" applyFont="1" applyFill="1" applyAlignment="1">
      <alignment horizontal="left" indent="1"/>
    </xf>
    <xf numFmtId="3" fontId="23" fillId="6" borderId="0" xfId="0" applyNumberFormat="1" applyFont="1" applyFill="1" applyAlignment="1">
      <alignment horizontal="left"/>
    </xf>
    <xf numFmtId="0" fontId="23" fillId="6" borderId="0" xfId="0" applyFont="1" applyFill="1" applyAlignment="1">
      <alignment horizontal="left" wrapText="1"/>
    </xf>
    <xf numFmtId="0" fontId="23" fillId="6" borderId="0" xfId="0" applyFont="1" applyFill="1" applyAlignment="1">
      <alignment horizontal="left"/>
    </xf>
    <xf numFmtId="0" fontId="1" fillId="6" borderId="0" xfId="0" applyFont="1" applyFill="1" applyAlignment="1">
      <alignment horizontal="left" indent="5"/>
    </xf>
    <xf numFmtId="0" fontId="1" fillId="6" borderId="0" xfId="0" applyFont="1" applyFill="1" applyAlignment="1">
      <alignment horizontal="left" indent="4"/>
    </xf>
    <xf numFmtId="0" fontId="17" fillId="6" borderId="0" xfId="0" applyFont="1" applyFill="1" applyAlignment="1">
      <alignment horizontal="left" vertical="center"/>
    </xf>
    <xf numFmtId="0" fontId="23" fillId="6" borderId="0" xfId="0" applyFont="1" applyFill="1" applyAlignment="1">
      <alignment horizontal="left" indent="3"/>
    </xf>
    <xf numFmtId="0" fontId="1" fillId="6" borderId="0" xfId="0" applyFont="1" applyFill="1" applyAlignment="1">
      <alignment horizontal="left" indent="1"/>
    </xf>
    <xf numFmtId="3" fontId="23" fillId="6" borderId="0" xfId="0" applyNumberFormat="1" applyFont="1" applyFill="1" applyAlignment="1">
      <alignment horizontal="right"/>
    </xf>
    <xf numFmtId="0" fontId="26" fillId="6" borderId="0" xfId="0" applyFont="1" applyFill="1"/>
    <xf numFmtId="0" fontId="1" fillId="6" borderId="0" xfId="0" applyFont="1" applyFill="1" applyAlignment="1">
      <alignment vertical="center"/>
    </xf>
    <xf numFmtId="0" fontId="28" fillId="0" borderId="0" xfId="0" applyFont="1" applyAlignment="1">
      <alignment vertical="center"/>
    </xf>
    <xf numFmtId="0" fontId="27" fillId="6" borderId="0" xfId="0" applyFont="1" applyFill="1" applyAlignment="1">
      <alignment vertical="center"/>
    </xf>
    <xf numFmtId="0" fontId="2" fillId="6" borderId="0" xfId="0" applyFont="1" applyFill="1" applyAlignment="1">
      <alignment vertical="center"/>
    </xf>
    <xf numFmtId="0" fontId="17" fillId="0" borderId="0" xfId="0" applyFont="1" applyProtection="1">
      <protection locked="0"/>
    </xf>
    <xf numFmtId="0" fontId="22" fillId="6" borderId="0" xfId="0" applyFont="1" applyFill="1" applyAlignment="1">
      <alignment horizontal="left"/>
    </xf>
    <xf numFmtId="0" fontId="24" fillId="6" borderId="0" xfId="0" applyFont="1" applyFill="1"/>
    <xf numFmtId="0" fontId="24" fillId="6" borderId="0" xfId="0" applyFont="1" applyFill="1" applyAlignment="1">
      <alignment horizontal="left"/>
    </xf>
    <xf numFmtId="0" fontId="2" fillId="6" borderId="0" xfId="0" applyFont="1" applyFill="1" applyAlignment="1">
      <alignment horizontal="left"/>
    </xf>
    <xf numFmtId="0" fontId="22" fillId="6" borderId="0" xfId="0" applyFont="1" applyFill="1"/>
    <xf numFmtId="0" fontId="24" fillId="6" borderId="0" xfId="0" applyFont="1" applyFill="1" applyAlignment="1">
      <alignment horizontal="left" indent="4"/>
    </xf>
    <xf numFmtId="0" fontId="2" fillId="6" borderId="0" xfId="0" applyFont="1" applyFill="1"/>
    <xf numFmtId="0" fontId="1" fillId="0" borderId="0" xfId="0" applyFont="1" applyProtection="1">
      <protection locked="0"/>
    </xf>
    <xf numFmtId="0" fontId="32" fillId="6" borderId="0" xfId="0" applyFont="1" applyFill="1"/>
    <xf numFmtId="2" fontId="16" fillId="0" borderId="4" xfId="0" applyNumberFormat="1" applyFont="1" applyBorder="1"/>
    <xf numFmtId="166" fontId="0" fillId="0" borderId="4" xfId="0" applyNumberFormat="1" applyBorder="1"/>
    <xf numFmtId="0" fontId="0" fillId="0" borderId="4" xfId="0" applyBorder="1"/>
    <xf numFmtId="0" fontId="22" fillId="6" borderId="0" xfId="0" applyFont="1" applyFill="1" applyAlignment="1">
      <alignment horizontal="left" indent="4"/>
    </xf>
    <xf numFmtId="0" fontId="1" fillId="6" borderId="0" xfId="0" applyFont="1" applyFill="1" applyAlignment="1">
      <alignment vertical="center" wrapText="1"/>
    </xf>
    <xf numFmtId="3" fontId="30" fillId="7" borderId="0" xfId="0" applyNumberFormat="1" applyFont="1" applyFill="1" applyAlignment="1" applyProtection="1">
      <alignment horizontal="right"/>
      <protection locked="0"/>
    </xf>
    <xf numFmtId="14" fontId="31" fillId="7" borderId="0" xfId="0" applyNumberFormat="1" applyFont="1" applyFill="1" applyAlignment="1" applyProtection="1">
      <alignment horizontal="right"/>
      <protection locked="0"/>
    </xf>
    <xf numFmtId="3" fontId="17" fillId="7" borderId="0" xfId="0" applyNumberFormat="1" applyFont="1" applyFill="1" applyProtection="1">
      <protection locked="0"/>
    </xf>
    <xf numFmtId="3" fontId="1" fillId="7" borderId="0" xfId="0" applyNumberFormat="1" applyFont="1" applyFill="1" applyProtection="1">
      <protection locked="0"/>
    </xf>
    <xf numFmtId="3" fontId="17" fillId="7" borderId="0" xfId="0" applyNumberFormat="1" applyFont="1" applyFill="1" applyAlignment="1" applyProtection="1">
      <alignment horizontal="right"/>
      <protection locked="0"/>
    </xf>
    <xf numFmtId="0" fontId="17" fillId="7" borderId="0" xfId="0" applyFont="1" applyFill="1" applyProtection="1">
      <protection locked="0"/>
    </xf>
    <xf numFmtId="3" fontId="17" fillId="7" borderId="0" xfId="0" quotePrefix="1" applyNumberFormat="1" applyFont="1" applyFill="1" applyProtection="1">
      <protection locked="0"/>
    </xf>
    <xf numFmtId="3" fontId="1" fillId="7" borderId="0" xfId="0" applyNumberFormat="1" applyFont="1" applyFill="1" applyAlignment="1" applyProtection="1">
      <alignment horizontal="right"/>
      <protection locked="0"/>
    </xf>
    <xf numFmtId="49" fontId="1" fillId="7" borderId="0" xfId="0" applyNumberFormat="1" applyFont="1" applyFill="1" applyAlignment="1" applyProtection="1">
      <alignment horizontal="right"/>
      <protection locked="0"/>
    </xf>
    <xf numFmtId="3" fontId="1" fillId="7" borderId="0" xfId="0" quotePrefix="1" applyNumberFormat="1" applyFont="1" applyFill="1" applyProtection="1">
      <protection locked="0"/>
    </xf>
    <xf numFmtId="0" fontId="1" fillId="6" borderId="0" xfId="0" applyFont="1" applyFill="1" applyAlignment="1">
      <alignment horizontal="left" wrapText="1"/>
    </xf>
    <xf numFmtId="3" fontId="1" fillId="6" borderId="0" xfId="0" applyNumberFormat="1" applyFont="1" applyFill="1" applyAlignment="1">
      <alignment horizontal="right"/>
    </xf>
    <xf numFmtId="3" fontId="1" fillId="6" borderId="0" xfId="0" applyNumberFormat="1" applyFont="1" applyFill="1"/>
    <xf numFmtId="0" fontId="2" fillId="6" borderId="0" xfId="0" applyFont="1" applyFill="1" applyAlignment="1">
      <alignment horizontal="left" indent="4"/>
    </xf>
    <xf numFmtId="0" fontId="1" fillId="6" borderId="0" xfId="0" applyFont="1" applyFill="1" applyAlignment="1">
      <alignment horizontal="left" indent="2"/>
    </xf>
    <xf numFmtId="3" fontId="1" fillId="0" borderId="0" xfId="0" applyNumberFormat="1" applyFont="1" applyAlignment="1">
      <alignment horizontal="right"/>
    </xf>
    <xf numFmtId="4" fontId="1" fillId="6" borderId="0" xfId="0" quotePrefix="1" applyNumberFormat="1" applyFont="1" applyFill="1"/>
    <xf numFmtId="3" fontId="1" fillId="6" borderId="0" xfId="0" quotePrefix="1" applyNumberFormat="1" applyFont="1" applyFill="1"/>
    <xf numFmtId="165" fontId="1" fillId="7" borderId="0" xfId="0" quotePrefix="1" applyNumberFormat="1" applyFont="1" applyFill="1" applyProtection="1">
      <protection locked="0"/>
    </xf>
    <xf numFmtId="0" fontId="1" fillId="6" borderId="0" xfId="0" applyFont="1" applyFill="1" applyAlignment="1">
      <alignment horizontal="left" vertical="center" wrapText="1"/>
    </xf>
    <xf numFmtId="0" fontId="23" fillId="0" borderId="0" xfId="0" applyFont="1" applyAlignment="1">
      <alignment horizontal="left" indent="1"/>
    </xf>
    <xf numFmtId="2" fontId="23" fillId="6" borderId="0" xfId="0" applyNumberFormat="1" applyFont="1" applyFill="1" applyAlignment="1">
      <alignment horizontal="left" indent="1"/>
    </xf>
    <xf numFmtId="0" fontId="40" fillId="6" borderId="0" xfId="0" applyFont="1" applyFill="1"/>
    <xf numFmtId="0" fontId="17" fillId="6" borderId="0" xfId="0" applyFont="1" applyFill="1" applyAlignment="1">
      <alignment horizontal="center"/>
    </xf>
    <xf numFmtId="0" fontId="43" fillId="0" borderId="0" xfId="2" applyFont="1" applyProtection="1">
      <protection locked="0"/>
    </xf>
    <xf numFmtId="3" fontId="17" fillId="0" borderId="0" xfId="0" applyNumberFormat="1" applyFont="1" applyAlignment="1" applyProtection="1">
      <alignment vertical="center"/>
      <protection locked="0"/>
    </xf>
    <xf numFmtId="171" fontId="2" fillId="0" borderId="21" xfId="0" applyNumberFormat="1" applyFont="1" applyBorder="1" applyAlignment="1" applyProtection="1">
      <alignment vertical="center"/>
      <protection locked="0"/>
    </xf>
    <xf numFmtId="0" fontId="1" fillId="0" borderId="21" xfId="0" applyFont="1" applyBorder="1" applyProtection="1">
      <protection locked="0"/>
    </xf>
    <xf numFmtId="171" fontId="2" fillId="0" borderId="21" xfId="0" applyNumberFormat="1" applyFont="1" applyBorder="1" applyAlignment="1" applyProtection="1">
      <alignment horizontal="center" vertical="center"/>
      <protection locked="0"/>
    </xf>
    <xf numFmtId="0" fontId="44" fillId="0" borderId="21" xfId="0" applyFont="1" applyBorder="1" applyAlignment="1" applyProtection="1">
      <alignment horizontal="left"/>
      <protection locked="0"/>
    </xf>
    <xf numFmtId="171" fontId="17" fillId="0" borderId="0" xfId="0" applyNumberFormat="1" applyFont="1" applyAlignment="1" applyProtection="1">
      <alignment vertical="center"/>
      <protection locked="0"/>
    </xf>
    <xf numFmtId="0" fontId="45" fillId="0" borderId="0" xfId="0" applyFont="1" applyProtection="1">
      <protection locked="0"/>
    </xf>
    <xf numFmtId="0" fontId="45" fillId="0" borderId="0" xfId="0" applyFont="1" applyAlignment="1" applyProtection="1">
      <alignment horizontal="left" indent="2"/>
      <protection locked="0"/>
    </xf>
    <xf numFmtId="3" fontId="1"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 fillId="0" borderId="0" xfId="0" applyFont="1" applyProtection="1">
      <protection locked="0"/>
    </xf>
    <xf numFmtId="0" fontId="45" fillId="0" borderId="21" xfId="0" applyFont="1" applyBorder="1" applyProtection="1">
      <protection locked="0"/>
    </xf>
    <xf numFmtId="0" fontId="44" fillId="0" borderId="21" xfId="0" applyFont="1" applyBorder="1" applyProtection="1">
      <protection locked="0"/>
    </xf>
    <xf numFmtId="0" fontId="44" fillId="0" borderId="0" xfId="0" applyFont="1" applyAlignment="1" applyProtection="1">
      <alignment horizontal="left" indent="2"/>
      <protection locked="0"/>
    </xf>
    <xf numFmtId="0" fontId="45" fillId="0" borderId="0" xfId="0" applyFont="1" applyAlignment="1" applyProtection="1">
      <alignment horizontal="left" indent="5"/>
      <protection locked="0"/>
    </xf>
    <xf numFmtId="3" fontId="2" fillId="0" borderId="0" xfId="0" applyNumberFormat="1" applyFont="1" applyAlignment="1" applyProtection="1">
      <alignment vertical="center"/>
      <protection locked="0"/>
    </xf>
    <xf numFmtId="171" fontId="24" fillId="0" borderId="15" xfId="0" applyNumberFormat="1" applyFont="1" applyBorder="1" applyAlignment="1" applyProtection="1">
      <alignment vertical="center"/>
      <protection locked="0"/>
    </xf>
    <xf numFmtId="0" fontId="24" fillId="0" borderId="0" xfId="0" applyFont="1" applyProtection="1">
      <protection locked="0"/>
    </xf>
    <xf numFmtId="0" fontId="0" fillId="0" borderId="0" xfId="0" applyAlignment="1">
      <alignment wrapText="1"/>
    </xf>
    <xf numFmtId="2" fontId="18" fillId="8" borderId="0" xfId="0" applyNumberFormat="1" applyFont="1" applyFill="1"/>
    <xf numFmtId="0" fontId="46" fillId="0" borderId="0" xfId="0" applyFont="1" applyAlignment="1">
      <alignment wrapText="1"/>
    </xf>
    <xf numFmtId="3" fontId="0" fillId="0" borderId="0" xfId="0" applyNumberFormat="1"/>
    <xf numFmtId="172" fontId="0" fillId="0" borderId="0" xfId="3" applyNumberFormat="1" applyFont="1"/>
    <xf numFmtId="0" fontId="47" fillId="6" borderId="0" xfId="0" applyFont="1" applyFill="1"/>
    <xf numFmtId="0" fontId="0" fillId="8" borderId="0" xfId="0" applyFill="1"/>
    <xf numFmtId="0" fontId="17" fillId="6" borderId="0" xfId="0" applyFont="1" applyFill="1" applyBorder="1"/>
    <xf numFmtId="0" fontId="17" fillId="6" borderId="3" xfId="0" applyFont="1" applyFill="1" applyBorder="1" applyAlignment="1">
      <alignment horizontal="center"/>
    </xf>
    <xf numFmtId="0" fontId="1" fillId="6" borderId="3" xfId="0" applyFont="1" applyFill="1" applyBorder="1" applyAlignment="1">
      <alignment horizontal="center"/>
    </xf>
    <xf numFmtId="0" fontId="17" fillId="6" borderId="3" xfId="0" applyFont="1" applyFill="1" applyBorder="1" applyAlignment="1">
      <alignment vertical="center"/>
    </xf>
    <xf numFmtId="0" fontId="1" fillId="6" borderId="3" xfId="0" applyFont="1" applyFill="1" applyBorder="1" applyAlignment="1">
      <alignment vertical="center"/>
    </xf>
    <xf numFmtId="0" fontId="1" fillId="6" borderId="3" xfId="0" applyFont="1" applyFill="1" applyBorder="1" applyAlignment="1">
      <alignment horizontal="center" vertical="center"/>
    </xf>
    <xf numFmtId="0" fontId="29" fillId="6" borderId="3" xfId="0" applyFont="1" applyFill="1" applyBorder="1" applyAlignment="1">
      <alignment vertical="center"/>
    </xf>
    <xf numFmtId="0" fontId="29" fillId="6" borderId="3" xfId="0" applyFont="1" applyFill="1" applyBorder="1" applyAlignment="1">
      <alignment horizontal="center"/>
    </xf>
    <xf numFmtId="0" fontId="29" fillId="6" borderId="3" xfId="0" applyFont="1" applyFill="1" applyBorder="1"/>
    <xf numFmtId="0" fontId="23" fillId="6" borderId="3" xfId="0" applyFont="1" applyFill="1" applyBorder="1" applyAlignment="1">
      <alignment horizontal="center"/>
    </xf>
    <xf numFmtId="0" fontId="17" fillId="6" borderId="1" xfId="0" applyFont="1" applyFill="1" applyBorder="1"/>
    <xf numFmtId="0" fontId="1" fillId="6" borderId="1" xfId="0" applyFont="1" applyFill="1" applyBorder="1"/>
    <xf numFmtId="0" fontId="17" fillId="6" borderId="1" xfId="0" applyFont="1" applyFill="1" applyBorder="1" applyAlignment="1">
      <alignment horizontal="left" vertical="center"/>
    </xf>
    <xf numFmtId="0" fontId="23" fillId="6" borderId="1" xfId="0" applyFont="1" applyFill="1" applyBorder="1"/>
    <xf numFmtId="0" fontId="1" fillId="6" borderId="0" xfId="0" applyFont="1" applyFill="1" applyBorder="1" applyAlignment="1">
      <alignment horizontal="left"/>
    </xf>
    <xf numFmtId="0" fontId="2" fillId="6" borderId="0" xfId="0" applyFont="1" applyFill="1" applyBorder="1" applyAlignment="1">
      <alignment horizontal="left"/>
    </xf>
    <xf numFmtId="3" fontId="17" fillId="7" borderId="0" xfId="0" applyNumberFormat="1" applyFont="1" applyFill="1" applyBorder="1" applyProtection="1">
      <protection locked="0"/>
    </xf>
    <xf numFmtId="0" fontId="23" fillId="6" borderId="0" xfId="0" applyFont="1" applyFill="1" applyBorder="1" applyAlignment="1">
      <alignment horizontal="left" indent="1"/>
    </xf>
    <xf numFmtId="0" fontId="17" fillId="6" borderId="4" xfId="0" applyFont="1" applyFill="1" applyBorder="1"/>
    <xf numFmtId="0" fontId="22" fillId="6" borderId="4" xfId="0" applyFont="1" applyFill="1" applyBorder="1"/>
    <xf numFmtId="3" fontId="17" fillId="6" borderId="4" xfId="0" applyNumberFormat="1" applyFont="1" applyFill="1" applyBorder="1"/>
    <xf numFmtId="0" fontId="23" fillId="6" borderId="4" xfId="0" applyFont="1" applyFill="1" applyBorder="1"/>
    <xf numFmtId="0" fontId="24" fillId="6" borderId="0" xfId="0" applyFont="1" applyFill="1" applyBorder="1"/>
    <xf numFmtId="0" fontId="1" fillId="6" borderId="0" xfId="0" applyFont="1" applyFill="1" applyBorder="1" applyAlignment="1">
      <alignment vertical="center" wrapText="1"/>
    </xf>
    <xf numFmtId="3" fontId="22" fillId="6" borderId="4" xfId="0" applyNumberFormat="1" applyFont="1" applyFill="1" applyBorder="1"/>
    <xf numFmtId="0" fontId="1" fillId="6" borderId="4" xfId="0" applyFont="1" applyFill="1" applyBorder="1"/>
    <xf numFmtId="0" fontId="17" fillId="7" borderId="0" xfId="0" applyFont="1" applyFill="1" applyBorder="1" applyProtection="1">
      <protection locked="0"/>
    </xf>
    <xf numFmtId="0" fontId="23" fillId="6" borderId="0" xfId="0" applyFont="1" applyFill="1" applyBorder="1"/>
    <xf numFmtId="0" fontId="1" fillId="6" borderId="4" xfId="0" applyFont="1" applyFill="1" applyBorder="1" applyAlignment="1">
      <alignment horizontal="left"/>
    </xf>
    <xf numFmtId="0" fontId="17" fillId="6" borderId="4" xfId="0" applyFont="1" applyFill="1" applyBorder="1" applyAlignment="1">
      <alignment horizontal="left" indent="4"/>
    </xf>
    <xf numFmtId="0" fontId="22" fillId="6" borderId="4" xfId="0" applyFont="1" applyFill="1" applyBorder="1" applyAlignment="1">
      <alignment horizontal="left" indent="4"/>
    </xf>
    <xf numFmtId="0" fontId="17" fillId="6" borderId="4" xfId="0" applyFont="1" applyFill="1" applyBorder="1" applyAlignment="1">
      <alignment horizontal="left" wrapText="1"/>
    </xf>
    <xf numFmtId="0" fontId="17" fillId="0" borderId="0" xfId="0" applyFont="1" applyProtection="1"/>
    <xf numFmtId="0" fontId="1" fillId="0" borderId="0" xfId="0" applyFont="1" applyAlignment="1" applyProtection="1">
      <alignment horizontal="center"/>
    </xf>
    <xf numFmtId="0" fontId="17" fillId="0" borderId="0" xfId="0" applyFont="1" applyAlignment="1" applyProtection="1">
      <alignment vertical="center"/>
    </xf>
    <xf numFmtId="0" fontId="1" fillId="0" borderId="0" xfId="0" applyFont="1" applyAlignment="1" applyProtection="1">
      <alignment horizontal="center" vertical="center"/>
    </xf>
    <xf numFmtId="0" fontId="17" fillId="0" borderId="9" xfId="0" applyFont="1" applyBorder="1" applyProtection="1"/>
    <xf numFmtId="0" fontId="1" fillId="0" borderId="6" xfId="0" applyFont="1" applyBorder="1" applyAlignment="1" applyProtection="1">
      <alignment horizontal="center"/>
    </xf>
    <xf numFmtId="0" fontId="17" fillId="0" borderId="15" xfId="0" applyFont="1" applyBorder="1" applyProtection="1"/>
    <xf numFmtId="0" fontId="1" fillId="0" borderId="12" xfId="0" applyFont="1" applyBorder="1" applyAlignment="1" applyProtection="1">
      <alignment horizontal="center"/>
    </xf>
    <xf numFmtId="0" fontId="1" fillId="0" borderId="2" xfId="0" applyFont="1" applyBorder="1" applyAlignment="1" applyProtection="1">
      <alignment horizontal="center"/>
    </xf>
    <xf numFmtId="0" fontId="17" fillId="0" borderId="2" xfId="0" applyFont="1" applyBorder="1" applyProtection="1"/>
    <xf numFmtId="0" fontId="1" fillId="0" borderId="2" xfId="0" applyFont="1" applyBorder="1" applyProtection="1"/>
    <xf numFmtId="0" fontId="1" fillId="0" borderId="1" xfId="0" applyFont="1" applyBorder="1" applyAlignment="1" applyProtection="1">
      <alignment horizontal="center"/>
    </xf>
    <xf numFmtId="0" fontId="1" fillId="0" borderId="5" xfId="0" applyFont="1" applyBorder="1" applyAlignment="1" applyProtection="1">
      <alignment horizontal="center"/>
    </xf>
    <xf numFmtId="0" fontId="17" fillId="0" borderId="4" xfId="0" applyFont="1" applyBorder="1" applyProtection="1"/>
    <xf numFmtId="1" fontId="0" fillId="8" borderId="0" xfId="0" applyNumberFormat="1" applyFill="1"/>
    <xf numFmtId="1" fontId="0" fillId="8" borderId="0" xfId="3" applyNumberFormat="1" applyFont="1" applyFill="1"/>
    <xf numFmtId="0" fontId="0" fillId="0" borderId="0" xfId="0" applyFill="1"/>
    <xf numFmtId="0" fontId="46" fillId="0" borderId="22" xfId="0" applyFont="1" applyBorder="1"/>
    <xf numFmtId="0" fontId="18" fillId="0" borderId="23" xfId="0" applyFont="1" applyFill="1" applyBorder="1"/>
    <xf numFmtId="0" fontId="18" fillId="0" borderId="24" xfId="0" applyFont="1" applyFill="1" applyBorder="1"/>
    <xf numFmtId="0" fontId="18" fillId="0" borderId="25" xfId="0" applyFont="1" applyFill="1" applyBorder="1"/>
    <xf numFmtId="0" fontId="0" fillId="3" borderId="24" xfId="0" applyFill="1" applyBorder="1"/>
    <xf numFmtId="0" fontId="0" fillId="3" borderId="25" xfId="0" applyFill="1" applyBorder="1"/>
    <xf numFmtId="0" fontId="18" fillId="5" borderId="24" xfId="0" applyFont="1" applyFill="1" applyBorder="1"/>
    <xf numFmtId="0" fontId="0" fillId="5" borderId="25" xfId="0" applyFill="1" applyBorder="1"/>
    <xf numFmtId="0" fontId="18" fillId="5" borderId="25" xfId="0" applyFont="1" applyFill="1" applyBorder="1"/>
    <xf numFmtId="0" fontId="0" fillId="5" borderId="24" xfId="0" applyFill="1" applyBorder="1"/>
    <xf numFmtId="0" fontId="0" fillId="0" borderId="24" xfId="0" applyFill="1" applyBorder="1"/>
    <xf numFmtId="0" fontId="0" fillId="0" borderId="25" xfId="0" applyFill="1" applyBorder="1"/>
    <xf numFmtId="0" fontId="0" fillId="9" borderId="24" xfId="0" applyFill="1" applyBorder="1"/>
    <xf numFmtId="0" fontId="0" fillId="9" borderId="25" xfId="0" applyFill="1" applyBorder="1"/>
    <xf numFmtId="0" fontId="0" fillId="9" borderId="26" xfId="0" applyFill="1" applyBorder="1"/>
    <xf numFmtId="0" fontId="0" fillId="9" borderId="27" xfId="0" applyFill="1" applyBorder="1"/>
    <xf numFmtId="0" fontId="0" fillId="0" borderId="28" xfId="0" applyBorder="1"/>
    <xf numFmtId="0" fontId="0" fillId="0" borderId="23" xfId="0" applyBorder="1"/>
    <xf numFmtId="0" fontId="0" fillId="0" borderId="24" xfId="0" applyBorder="1"/>
    <xf numFmtId="0" fontId="0" fillId="0" borderId="25" xfId="0" applyBorder="1"/>
    <xf numFmtId="0" fontId="48" fillId="0" borderId="24" xfId="0" applyFont="1" applyBorder="1"/>
    <xf numFmtId="0" fontId="0" fillId="0" borderId="24" xfId="0" applyBorder="1" applyAlignment="1">
      <alignment horizontal="left" indent="2"/>
    </xf>
    <xf numFmtId="0" fontId="0" fillId="0" borderId="24" xfId="0" applyBorder="1" applyAlignment="1">
      <alignment horizontal="left"/>
    </xf>
    <xf numFmtId="0" fontId="48" fillId="0" borderId="24" xfId="0" applyFont="1" applyBorder="1" applyAlignment="1">
      <alignment horizontal="left"/>
    </xf>
    <xf numFmtId="2" fontId="0" fillId="8" borderId="0" xfId="0" applyNumberFormat="1" applyFill="1"/>
    <xf numFmtId="0" fontId="17" fillId="0" borderId="25" xfId="0" applyFont="1" applyBorder="1"/>
    <xf numFmtId="0" fontId="0" fillId="0" borderId="26" xfId="0" applyBorder="1" applyAlignment="1">
      <alignment horizontal="left" indent="2"/>
    </xf>
    <xf numFmtId="0" fontId="17" fillId="0" borderId="27" xfId="0" applyFont="1" applyBorder="1"/>
    <xf numFmtId="3" fontId="17" fillId="0" borderId="0" xfId="0" applyNumberFormat="1" applyFont="1" applyProtection="1"/>
    <xf numFmtId="0" fontId="17" fillId="6" borderId="0" xfId="0" applyFont="1" applyFill="1" applyProtection="1"/>
    <xf numFmtId="0" fontId="1" fillId="6" borderId="3" xfId="0" applyFont="1" applyFill="1" applyBorder="1" applyAlignment="1" applyProtection="1">
      <alignment horizontal="center"/>
    </xf>
    <xf numFmtId="0" fontId="1" fillId="0" borderId="0" xfId="0" applyFont="1" applyProtection="1"/>
    <xf numFmtId="3" fontId="1" fillId="0" borderId="0" xfId="0" applyNumberFormat="1" applyFont="1" applyProtection="1"/>
    <xf numFmtId="0" fontId="26" fillId="0" borderId="0" xfId="0" applyFont="1" applyProtection="1"/>
    <xf numFmtId="3" fontId="10" fillId="0" borderId="0" xfId="0" applyNumberFormat="1" applyFont="1" applyProtection="1"/>
    <xf numFmtId="3" fontId="11" fillId="0" borderId="0" xfId="0" applyNumberFormat="1" applyFont="1" applyAlignment="1" applyProtection="1">
      <alignment horizontal="right"/>
    </xf>
    <xf numFmtId="0" fontId="26" fillId="6" borderId="0" xfId="0" applyFont="1" applyFill="1" applyProtection="1"/>
    <xf numFmtId="0" fontId="27" fillId="6" borderId="0" xfId="0" applyFont="1" applyFill="1" applyAlignment="1" applyProtection="1">
      <alignment vertical="center"/>
    </xf>
    <xf numFmtId="0" fontId="1" fillId="0" borderId="0" xfId="0" applyFont="1" applyAlignment="1" applyProtection="1">
      <alignment vertical="center"/>
    </xf>
    <xf numFmtId="3" fontId="1" fillId="0" borderId="0" xfId="0" applyNumberFormat="1" applyFont="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horizontal="right" vertical="center"/>
    </xf>
    <xf numFmtId="0" fontId="27" fillId="0" borderId="0" xfId="0" applyFont="1" applyAlignment="1" applyProtection="1">
      <alignment horizontal="left" vertical="center"/>
    </xf>
    <xf numFmtId="0" fontId="1" fillId="0" borderId="4" xfId="0" applyFont="1" applyBorder="1" applyProtection="1"/>
    <xf numFmtId="3" fontId="1" fillId="0" borderId="4" xfId="0" applyNumberFormat="1" applyFont="1" applyBorder="1" applyProtection="1"/>
    <xf numFmtId="0" fontId="1" fillId="4" borderId="8" xfId="0" applyFont="1" applyFill="1" applyBorder="1" applyProtection="1"/>
    <xf numFmtId="0" fontId="1" fillId="4" borderId="7" xfId="0" applyFont="1" applyFill="1" applyBorder="1" applyProtection="1"/>
    <xf numFmtId="3" fontId="13" fillId="7" borderId="9" xfId="0" applyNumberFormat="1" applyFont="1" applyFill="1" applyBorder="1" applyProtection="1"/>
    <xf numFmtId="0" fontId="1" fillId="7" borderId="9" xfId="0" applyFont="1" applyFill="1" applyBorder="1" applyProtection="1"/>
    <xf numFmtId="3" fontId="1" fillId="7" borderId="9" xfId="0" applyNumberFormat="1" applyFont="1" applyFill="1" applyBorder="1" applyProtection="1"/>
    <xf numFmtId="0" fontId="1" fillId="7" borderId="7" xfId="0" applyFont="1" applyFill="1" applyBorder="1" applyProtection="1"/>
    <xf numFmtId="14" fontId="12" fillId="4" borderId="14" xfId="0" applyNumberFormat="1" applyFont="1" applyFill="1" applyBorder="1" applyAlignment="1" applyProtection="1">
      <alignment horizontal="left"/>
    </xf>
    <xf numFmtId="3" fontId="1" fillId="7" borderId="15" xfId="0" applyNumberFormat="1" applyFont="1" applyFill="1" applyBorder="1" applyProtection="1"/>
    <xf numFmtId="0" fontId="1" fillId="7" borderId="15" xfId="0" applyFont="1" applyFill="1" applyBorder="1" applyProtection="1"/>
    <xf numFmtId="0" fontId="1" fillId="7" borderId="13" xfId="0" applyFont="1" applyFill="1" applyBorder="1" applyProtection="1"/>
    <xf numFmtId="0" fontId="2" fillId="4" borderId="3" xfId="0" applyFont="1" applyFill="1" applyBorder="1" applyProtection="1"/>
    <xf numFmtId="0" fontId="1" fillId="4" borderId="1" xfId="0" applyFont="1" applyFill="1" applyBorder="1" applyProtection="1"/>
    <xf numFmtId="3" fontId="1" fillId="4" borderId="3" xfId="0" applyNumberFormat="1" applyFont="1" applyFill="1" applyBorder="1" applyProtection="1"/>
    <xf numFmtId="3" fontId="1" fillId="7" borderId="0" xfId="0" applyNumberFormat="1" applyFont="1" applyFill="1" applyProtection="1"/>
    <xf numFmtId="0" fontId="1" fillId="7" borderId="0" xfId="0" applyFont="1" applyFill="1" applyProtection="1"/>
    <xf numFmtId="0" fontId="1" fillId="7" borderId="1" xfId="0" applyFont="1" applyFill="1" applyBorder="1" applyProtection="1"/>
    <xf numFmtId="0" fontId="1" fillId="4" borderId="3" xfId="0" applyFont="1" applyFill="1" applyBorder="1" applyProtection="1"/>
    <xf numFmtId="0" fontId="1" fillId="4" borderId="17" xfId="0" applyFont="1" applyFill="1" applyBorder="1" applyAlignment="1" applyProtection="1">
      <alignment horizontal="left" indent="3"/>
    </xf>
    <xf numFmtId="0" fontId="1" fillId="4" borderId="18" xfId="0" applyFont="1" applyFill="1" applyBorder="1" applyProtection="1"/>
    <xf numFmtId="3" fontId="1" fillId="4" borderId="17" xfId="0" applyNumberFormat="1" applyFont="1" applyFill="1" applyBorder="1" applyProtection="1"/>
    <xf numFmtId="3" fontId="1" fillId="7" borderId="19" xfId="0" applyNumberFormat="1" applyFont="1" applyFill="1" applyBorder="1" applyProtection="1"/>
    <xf numFmtId="0" fontId="1" fillId="7" borderId="19" xfId="0" applyFont="1" applyFill="1" applyBorder="1" applyProtection="1"/>
    <xf numFmtId="0" fontId="1" fillId="7" borderId="18" xfId="0" applyFont="1" applyFill="1" applyBorder="1" applyProtection="1"/>
    <xf numFmtId="0" fontId="1" fillId="4" borderId="3" xfId="0" applyFont="1" applyFill="1" applyBorder="1" applyAlignment="1" applyProtection="1">
      <alignment horizontal="left" indent="3"/>
    </xf>
    <xf numFmtId="3" fontId="23" fillId="7" borderId="0" xfId="0" applyNumberFormat="1" applyFont="1" applyFill="1" applyProtection="1"/>
    <xf numFmtId="0" fontId="17" fillId="4" borderId="3" xfId="0" applyFont="1" applyFill="1" applyBorder="1" applyAlignment="1" applyProtection="1">
      <alignment horizontal="left" indent="3"/>
    </xf>
    <xf numFmtId="0" fontId="1" fillId="4" borderId="0" xfId="0" applyFont="1" applyFill="1" applyProtection="1"/>
    <xf numFmtId="0" fontId="1" fillId="4" borderId="18" xfId="0" applyFont="1" applyFill="1" applyBorder="1" applyAlignment="1" applyProtection="1">
      <alignment horizontal="left" indent="3"/>
    </xf>
    <xf numFmtId="0" fontId="1" fillId="4" borderId="1" xfId="0" applyFont="1" applyFill="1" applyBorder="1" applyAlignment="1" applyProtection="1">
      <alignment horizontal="left" indent="3"/>
    </xf>
    <xf numFmtId="165" fontId="1" fillId="4" borderId="3" xfId="0" applyNumberFormat="1" applyFont="1" applyFill="1" applyBorder="1" applyProtection="1"/>
    <xf numFmtId="165" fontId="1" fillId="4" borderId="17" xfId="0" applyNumberFormat="1" applyFont="1" applyFill="1" applyBorder="1" applyProtection="1"/>
    <xf numFmtId="0" fontId="1" fillId="4" borderId="3" xfId="0" applyFont="1" applyFill="1" applyBorder="1" applyAlignment="1" applyProtection="1">
      <alignment horizontal="left" indent="7"/>
    </xf>
    <xf numFmtId="0" fontId="1" fillId="4" borderId="1" xfId="0" applyFont="1" applyFill="1" applyBorder="1" applyAlignment="1" applyProtection="1">
      <alignment horizontal="left" indent="7"/>
    </xf>
    <xf numFmtId="3" fontId="41" fillId="7" borderId="0" xfId="0" applyNumberFormat="1" applyFont="1" applyFill="1" applyProtection="1"/>
    <xf numFmtId="0" fontId="41" fillId="7" borderId="0" xfId="0" applyFont="1" applyFill="1" applyProtection="1"/>
    <xf numFmtId="0" fontId="1" fillId="4" borderId="3" xfId="0" applyFont="1" applyFill="1" applyBorder="1" applyAlignment="1" applyProtection="1">
      <alignment horizontal="left" indent="10"/>
    </xf>
    <xf numFmtId="3" fontId="1" fillId="4" borderId="0" xfId="0" applyNumberFormat="1" applyFont="1" applyFill="1" applyProtection="1"/>
    <xf numFmtId="3" fontId="33" fillId="7" borderId="0" xfId="0" applyNumberFormat="1" applyFont="1" applyFill="1" applyProtection="1"/>
    <xf numFmtId="0" fontId="1" fillId="4" borderId="14" xfId="0" applyFont="1" applyFill="1" applyBorder="1" applyProtection="1"/>
    <xf numFmtId="0" fontId="1" fillId="4" borderId="13" xfId="0" applyFont="1" applyFill="1" applyBorder="1" applyProtection="1"/>
    <xf numFmtId="3" fontId="1" fillId="4" borderId="14" xfId="0" applyNumberFormat="1" applyFont="1" applyFill="1" applyBorder="1" applyProtection="1"/>
    <xf numFmtId="164" fontId="1" fillId="7" borderId="19" xfId="1" applyFont="1" applyFill="1" applyBorder="1" applyProtection="1"/>
    <xf numFmtId="0" fontId="1" fillId="4" borderId="3" xfId="0" applyFont="1" applyFill="1" applyBorder="1" applyAlignment="1" applyProtection="1">
      <alignment horizontal="left" vertical="top" indent="3"/>
    </xf>
    <xf numFmtId="0" fontId="1" fillId="4" borderId="1" xfId="0" applyFont="1" applyFill="1" applyBorder="1" applyAlignment="1" applyProtection="1">
      <alignment horizontal="left" vertical="top" indent="3"/>
    </xf>
    <xf numFmtId="3" fontId="1" fillId="4" borderId="3" xfId="0" applyNumberFormat="1" applyFont="1" applyFill="1" applyBorder="1" applyAlignment="1" applyProtection="1">
      <alignment horizontal="center"/>
    </xf>
    <xf numFmtId="3" fontId="1" fillId="4" borderId="1" xfId="0" applyNumberFormat="1" applyFont="1" applyFill="1" applyBorder="1" applyAlignment="1" applyProtection="1">
      <alignment horizontal="center"/>
    </xf>
    <xf numFmtId="0" fontId="1" fillId="4" borderId="17" xfId="0" applyFont="1" applyFill="1" applyBorder="1" applyAlignment="1" applyProtection="1">
      <alignment horizontal="left" vertical="top" indent="3"/>
    </xf>
    <xf numFmtId="0" fontId="1" fillId="4" borderId="18" xfId="0" applyFont="1" applyFill="1" applyBorder="1" applyAlignment="1" applyProtection="1">
      <alignment horizontal="left" vertical="top" indent="3"/>
    </xf>
    <xf numFmtId="3" fontId="1" fillId="4" borderId="17" xfId="0" applyNumberFormat="1" applyFont="1" applyFill="1" applyBorder="1" applyAlignment="1" applyProtection="1">
      <alignment horizontal="left"/>
    </xf>
    <xf numFmtId="0" fontId="1" fillId="4" borderId="18" xfId="0" applyFont="1" applyFill="1" applyBorder="1" applyAlignment="1" applyProtection="1">
      <alignment horizontal="left"/>
    </xf>
    <xf numFmtId="3" fontId="1" fillId="4" borderId="3" xfId="0" applyNumberFormat="1" applyFont="1" applyFill="1" applyBorder="1" applyAlignment="1" applyProtection="1">
      <alignment horizontal="left"/>
    </xf>
    <xf numFmtId="0" fontId="1" fillId="4" borderId="1" xfId="0" applyFont="1" applyFill="1" applyBorder="1" applyAlignment="1" applyProtection="1">
      <alignment horizontal="left"/>
    </xf>
    <xf numFmtId="0" fontId="1" fillId="4" borderId="3" xfId="0" applyFont="1" applyFill="1" applyBorder="1" applyAlignment="1" applyProtection="1">
      <alignment horizontal="left" vertical="top" indent="5"/>
    </xf>
    <xf numFmtId="0" fontId="1" fillId="4" borderId="17" xfId="0" applyFont="1" applyFill="1" applyBorder="1" applyProtection="1"/>
    <xf numFmtId="0" fontId="1" fillId="4" borderId="0" xfId="0" applyFont="1" applyFill="1" applyAlignment="1" applyProtection="1">
      <alignment horizontal="left" indent="3"/>
    </xf>
    <xf numFmtId="4" fontId="1" fillId="7" borderId="0" xfId="0" applyNumberFormat="1" applyFont="1" applyFill="1" applyProtection="1"/>
    <xf numFmtId="0" fontId="1" fillId="4" borderId="17" xfId="0" applyFont="1" applyFill="1" applyBorder="1" applyAlignment="1" applyProtection="1">
      <alignment horizontal="right"/>
    </xf>
    <xf numFmtId="0" fontId="1" fillId="4" borderId="18" xfId="0" applyFont="1" applyFill="1" applyBorder="1" applyAlignment="1" applyProtection="1"/>
    <xf numFmtId="0" fontId="1" fillId="4" borderId="3" xfId="0" applyFont="1" applyFill="1" applyBorder="1" applyAlignment="1" applyProtection="1">
      <alignment horizontal="right"/>
    </xf>
    <xf numFmtId="0" fontId="1" fillId="4" borderId="1" xfId="0" applyFont="1" applyFill="1" applyBorder="1" applyAlignment="1" applyProtection="1"/>
    <xf numFmtId="49" fontId="1" fillId="4" borderId="3" xfId="0" applyNumberFormat="1" applyFont="1" applyFill="1" applyBorder="1" applyAlignment="1" applyProtection="1">
      <alignment horizontal="right"/>
    </xf>
    <xf numFmtId="3" fontId="1" fillId="7" borderId="1" xfId="0" applyNumberFormat="1" applyFont="1" applyFill="1" applyBorder="1" applyProtection="1"/>
    <xf numFmtId="0" fontId="34" fillId="7" borderId="0" xfId="0" applyFont="1" applyFill="1" applyProtection="1"/>
    <xf numFmtId="0" fontId="17" fillId="4" borderId="17" xfId="0" applyFont="1" applyFill="1" applyBorder="1" applyProtection="1"/>
    <xf numFmtId="1" fontId="2" fillId="4" borderId="18" xfId="0" applyNumberFormat="1" applyFont="1" applyFill="1" applyBorder="1" applyProtection="1"/>
    <xf numFmtId="3" fontId="2" fillId="7" borderId="19" xfId="0" applyNumberFormat="1" applyFont="1" applyFill="1" applyBorder="1" applyProtection="1"/>
    <xf numFmtId="3" fontId="2" fillId="7" borderId="18" xfId="0" applyNumberFormat="1" applyFont="1" applyFill="1" applyBorder="1" applyProtection="1"/>
    <xf numFmtId="3" fontId="17" fillId="4" borderId="3" xfId="0" applyNumberFormat="1" applyFont="1" applyFill="1" applyBorder="1" applyProtection="1"/>
    <xf numFmtId="1" fontId="2" fillId="4" borderId="1" xfId="0" applyNumberFormat="1" applyFont="1" applyFill="1" applyBorder="1" applyProtection="1"/>
    <xf numFmtId="0" fontId="2" fillId="4" borderId="14" xfId="0" applyFont="1" applyFill="1" applyBorder="1" applyProtection="1"/>
    <xf numFmtId="0" fontId="2" fillId="4" borderId="13" xfId="0" applyFont="1" applyFill="1" applyBorder="1" applyProtection="1"/>
    <xf numFmtId="3" fontId="2" fillId="4" borderId="14" xfId="0" applyNumberFormat="1" applyFont="1" applyFill="1" applyBorder="1" applyProtection="1"/>
    <xf numFmtId="3" fontId="2" fillId="7" borderId="15" xfId="0" applyNumberFormat="1" applyFont="1" applyFill="1" applyBorder="1" applyProtection="1"/>
    <xf numFmtId="0" fontId="2" fillId="7" borderId="15" xfId="0" applyFont="1" applyFill="1" applyBorder="1" applyProtection="1"/>
    <xf numFmtId="0" fontId="2" fillId="7" borderId="13" xfId="0" applyFont="1" applyFill="1" applyBorder="1" applyProtection="1"/>
    <xf numFmtId="0" fontId="2" fillId="4" borderId="3" xfId="0" applyFont="1" applyFill="1" applyBorder="1" applyAlignment="1" applyProtection="1">
      <alignment horizontal="left"/>
    </xf>
    <xf numFmtId="0" fontId="1" fillId="4" borderId="3" xfId="0" applyFont="1" applyFill="1" applyBorder="1" applyAlignment="1" applyProtection="1">
      <alignment horizontal="left" vertical="center" indent="5"/>
    </xf>
    <xf numFmtId="0" fontId="1" fillId="4" borderId="1" xfId="0" applyFont="1" applyFill="1" applyBorder="1" applyAlignment="1" applyProtection="1">
      <alignment horizontal="left" vertical="center" indent="5"/>
    </xf>
    <xf numFmtId="0" fontId="23" fillId="0" borderId="0" xfId="0" applyFont="1" applyProtection="1"/>
    <xf numFmtId="0" fontId="41" fillId="7" borderId="1" xfId="0" applyFont="1" applyFill="1" applyBorder="1" applyProtection="1"/>
    <xf numFmtId="0" fontId="17" fillId="0" borderId="3" xfId="0" applyFont="1" applyBorder="1" applyProtection="1"/>
    <xf numFmtId="3" fontId="1" fillId="4" borderId="17" xfId="0" applyNumberFormat="1" applyFont="1" applyFill="1" applyBorder="1" applyAlignment="1" applyProtection="1">
      <alignment horizontal="right"/>
    </xf>
    <xf numFmtId="3" fontId="1" fillId="4" borderId="18" xfId="0" applyNumberFormat="1" applyFont="1" applyFill="1" applyBorder="1" applyProtection="1"/>
    <xf numFmtId="2" fontId="1" fillId="4" borderId="3" xfId="0" applyNumberFormat="1" applyFont="1" applyFill="1" applyBorder="1" applyProtection="1"/>
    <xf numFmtId="3" fontId="1" fillId="7" borderId="20" xfId="0" applyNumberFormat="1" applyFont="1" applyFill="1" applyBorder="1" applyProtection="1"/>
    <xf numFmtId="0" fontId="1" fillId="7" borderId="16" xfId="0" applyFont="1" applyFill="1" applyBorder="1" applyProtection="1"/>
    <xf numFmtId="3" fontId="1" fillId="4" borderId="3" xfId="0" applyNumberFormat="1" applyFont="1" applyFill="1" applyBorder="1" applyAlignment="1" applyProtection="1">
      <alignment horizontal="right"/>
    </xf>
    <xf numFmtId="3" fontId="1" fillId="4" borderId="1" xfId="0" applyNumberFormat="1" applyFont="1" applyFill="1" applyBorder="1" applyProtection="1"/>
    <xf numFmtId="0" fontId="2" fillId="4" borderId="3" xfId="0" applyFont="1" applyFill="1" applyBorder="1" applyAlignment="1" applyProtection="1">
      <alignment horizontal="left" indent="3"/>
    </xf>
    <xf numFmtId="0" fontId="2" fillId="4" borderId="1" xfId="0" applyFont="1" applyFill="1" applyBorder="1" applyAlignment="1" applyProtection="1">
      <alignment horizontal="left" indent="3"/>
    </xf>
    <xf numFmtId="3" fontId="2" fillId="4" borderId="3" xfId="0" applyNumberFormat="1" applyFont="1" applyFill="1" applyBorder="1" applyProtection="1"/>
    <xf numFmtId="0" fontId="2" fillId="4" borderId="1" xfId="0" applyFont="1" applyFill="1" applyBorder="1" applyProtection="1"/>
    <xf numFmtId="3" fontId="2" fillId="7" borderId="0" xfId="0" applyNumberFormat="1" applyFont="1" applyFill="1" applyProtection="1"/>
    <xf numFmtId="169" fontId="1" fillId="7" borderId="1" xfId="0" applyNumberFormat="1" applyFont="1" applyFill="1" applyBorder="1" applyProtection="1"/>
    <xf numFmtId="0" fontId="1" fillId="4" borderId="11" xfId="0" applyFont="1" applyFill="1" applyBorder="1" applyProtection="1"/>
    <xf numFmtId="0" fontId="1" fillId="4" borderId="10" xfId="0" applyFont="1" applyFill="1" applyBorder="1" applyProtection="1"/>
    <xf numFmtId="3" fontId="1" fillId="4" borderId="11" xfId="0" applyNumberFormat="1" applyFont="1" applyFill="1" applyBorder="1" applyProtection="1"/>
    <xf numFmtId="3" fontId="1" fillId="7" borderId="4" xfId="0" applyNumberFormat="1" applyFont="1" applyFill="1" applyBorder="1" applyProtection="1"/>
    <xf numFmtId="0" fontId="1" fillId="7" borderId="4" xfId="0" applyFont="1" applyFill="1" applyBorder="1" applyProtection="1"/>
    <xf numFmtId="0" fontId="1" fillId="7" borderId="10" xfId="0" applyFont="1" applyFill="1" applyBorder="1" applyProtection="1"/>
    <xf numFmtId="0" fontId="1" fillId="4" borderId="3" xfId="0" applyFont="1" applyFill="1" applyBorder="1" applyAlignment="1" applyProtection="1">
      <alignment horizontal="left"/>
    </xf>
    <xf numFmtId="0" fontId="2" fillId="7" borderId="0" xfId="0" applyFont="1" applyFill="1" applyProtection="1"/>
    <xf numFmtId="0" fontId="2" fillId="4" borderId="11" xfId="0" applyFont="1" applyFill="1" applyBorder="1" applyAlignment="1" applyProtection="1">
      <alignment horizontal="left" indent="3"/>
    </xf>
    <xf numFmtId="0" fontId="2" fillId="4" borderId="10" xfId="0" applyFont="1" applyFill="1" applyBorder="1" applyAlignment="1" applyProtection="1">
      <alignment horizontal="left" indent="3"/>
    </xf>
    <xf numFmtId="3" fontId="2" fillId="4" borderId="11" xfId="0" applyNumberFormat="1" applyFont="1" applyFill="1" applyBorder="1" applyProtection="1"/>
    <xf numFmtId="0" fontId="2" fillId="4" borderId="10" xfId="0" applyFont="1" applyFill="1" applyBorder="1" applyProtection="1"/>
    <xf numFmtId="3" fontId="2" fillId="7" borderId="4" xfId="0" applyNumberFormat="1" applyFont="1" applyFill="1" applyBorder="1" applyProtection="1"/>
    <xf numFmtId="0" fontId="2" fillId="7" borderId="4" xfId="0" applyFont="1" applyFill="1" applyBorder="1" applyProtection="1"/>
    <xf numFmtId="169" fontId="1" fillId="7" borderId="4" xfId="0" applyNumberFormat="1" applyFont="1" applyFill="1" applyBorder="1" applyProtection="1"/>
    <xf numFmtId="169" fontId="1" fillId="7" borderId="10" xfId="0" applyNumberFormat="1" applyFont="1" applyFill="1" applyBorder="1" applyProtection="1"/>
    <xf numFmtId="169" fontId="1" fillId="7" borderId="0" xfId="0" applyNumberFormat="1" applyFont="1" applyFill="1" applyProtection="1"/>
    <xf numFmtId="169" fontId="1" fillId="7" borderId="7" xfId="0" applyNumberFormat="1" applyFont="1" applyFill="1" applyBorder="1" applyProtection="1"/>
    <xf numFmtId="0" fontId="17" fillId="4" borderId="3" xfId="0" applyFont="1" applyFill="1" applyBorder="1" applyAlignment="1" applyProtection="1">
      <alignment horizontal="right"/>
    </xf>
    <xf numFmtId="0" fontId="17" fillId="4" borderId="3" xfId="0" applyFont="1" applyFill="1" applyBorder="1" applyProtection="1"/>
    <xf numFmtId="0" fontId="17" fillId="4" borderId="1" xfId="0" applyFont="1" applyFill="1" applyBorder="1" applyProtection="1"/>
    <xf numFmtId="0" fontId="17" fillId="7" borderId="0" xfId="0" applyFont="1" applyFill="1" applyProtection="1"/>
    <xf numFmtId="0" fontId="17" fillId="7" borderId="1" xfId="0" applyFont="1" applyFill="1" applyBorder="1" applyProtection="1"/>
    <xf numFmtId="0" fontId="24" fillId="4" borderId="3" xfId="0" applyFont="1" applyFill="1" applyBorder="1" applyAlignment="1" applyProtection="1">
      <alignment horizontal="left" indent="3"/>
    </xf>
    <xf numFmtId="0" fontId="24" fillId="4" borderId="3" xfId="0" applyFont="1" applyFill="1" applyBorder="1" applyProtection="1"/>
    <xf numFmtId="0" fontId="24" fillId="4" borderId="1" xfId="0" applyFont="1" applyFill="1" applyBorder="1" applyProtection="1"/>
    <xf numFmtId="3" fontId="24" fillId="7" borderId="0" xfId="0" applyNumberFormat="1" applyFont="1" applyFill="1" applyProtection="1"/>
    <xf numFmtId="0" fontId="1" fillId="4" borderId="17" xfId="0" applyFont="1" applyFill="1" applyBorder="1" applyAlignment="1" applyProtection="1">
      <alignment horizontal="left"/>
    </xf>
    <xf numFmtId="0" fontId="1" fillId="4" borderId="3" xfId="0" applyFont="1" applyFill="1" applyBorder="1" applyAlignment="1" applyProtection="1">
      <alignment horizontal="left" wrapText="1" indent="3"/>
    </xf>
    <xf numFmtId="0" fontId="1" fillId="4" borderId="1" xfId="0" applyFont="1" applyFill="1" applyBorder="1" applyAlignment="1" applyProtection="1">
      <alignment horizontal="left" wrapText="1" indent="3"/>
    </xf>
    <xf numFmtId="3" fontId="1" fillId="4" borderId="3" xfId="0" applyNumberFormat="1" applyFont="1" applyFill="1" applyBorder="1" applyAlignment="1" applyProtection="1">
      <alignment horizontal="left" indent="2"/>
    </xf>
    <xf numFmtId="3" fontId="1" fillId="4" borderId="17" xfId="0" applyNumberFormat="1" applyFont="1" applyFill="1" applyBorder="1" applyAlignment="1" applyProtection="1">
      <alignment horizontal="left" indent="2"/>
    </xf>
    <xf numFmtId="3" fontId="23" fillId="4" borderId="3" xfId="0" applyNumberFormat="1" applyFont="1" applyFill="1" applyBorder="1" applyProtection="1"/>
    <xf numFmtId="0" fontId="1" fillId="4" borderId="11" xfId="0" applyFont="1" applyFill="1" applyBorder="1" applyAlignment="1" applyProtection="1">
      <alignment horizontal="left" indent="3"/>
    </xf>
    <xf numFmtId="3" fontId="41" fillId="7" borderId="4" xfId="0" applyNumberFormat="1" applyFont="1" applyFill="1" applyBorder="1" applyProtection="1"/>
    <xf numFmtId="0" fontId="41" fillId="7" borderId="4" xfId="0" applyFont="1" applyFill="1" applyBorder="1" applyProtection="1"/>
    <xf numFmtId="0" fontId="17" fillId="7" borderId="19" xfId="0" applyFont="1" applyFill="1" applyBorder="1" applyProtection="1"/>
    <xf numFmtId="0" fontId="17" fillId="7" borderId="18" xfId="0" applyFont="1" applyFill="1" applyBorder="1" applyProtection="1"/>
    <xf numFmtId="2" fontId="17" fillId="0" borderId="0" xfId="0" applyNumberFormat="1" applyFont="1" applyProtection="1"/>
    <xf numFmtId="0" fontId="1" fillId="4" borderId="3" xfId="0" applyFont="1" applyFill="1" applyBorder="1" applyAlignment="1" applyProtection="1">
      <alignment horizontal="left" indent="5"/>
    </xf>
    <xf numFmtId="3" fontId="1" fillId="4" borderId="17" xfId="0" applyNumberFormat="1" applyFont="1" applyFill="1" applyBorder="1" applyAlignment="1" applyProtection="1">
      <alignment wrapText="1"/>
    </xf>
    <xf numFmtId="3" fontId="1" fillId="4" borderId="18" xfId="0" applyNumberFormat="1" applyFont="1" applyFill="1" applyBorder="1" applyAlignment="1" applyProtection="1">
      <alignment wrapText="1"/>
    </xf>
    <xf numFmtId="4" fontId="1" fillId="4" borderId="3" xfId="0" applyNumberFormat="1" applyFont="1" applyFill="1" applyBorder="1" applyProtection="1"/>
    <xf numFmtId="3" fontId="1" fillId="7" borderId="3" xfId="0" applyNumberFormat="1" applyFont="1" applyFill="1" applyBorder="1" applyAlignment="1" applyProtection="1">
      <alignment wrapText="1"/>
    </xf>
    <xf numFmtId="3" fontId="1" fillId="7" borderId="0" xfId="0" applyNumberFormat="1" applyFont="1" applyFill="1" applyAlignment="1" applyProtection="1">
      <alignment wrapText="1"/>
    </xf>
    <xf numFmtId="169" fontId="1" fillId="7" borderId="19" xfId="0" applyNumberFormat="1" applyFont="1" applyFill="1" applyBorder="1" applyProtection="1"/>
    <xf numFmtId="169" fontId="1" fillId="7" borderId="18" xfId="0" applyNumberFormat="1" applyFont="1" applyFill="1" applyBorder="1" applyProtection="1"/>
    <xf numFmtId="3" fontId="41" fillId="7" borderId="19" xfId="0" applyNumberFormat="1" applyFont="1" applyFill="1" applyBorder="1" applyProtection="1"/>
    <xf numFmtId="0" fontId="41" fillId="7" borderId="19" xfId="0" applyFont="1" applyFill="1" applyBorder="1" applyProtection="1"/>
    <xf numFmtId="0" fontId="24" fillId="7" borderId="0" xfId="0" applyFont="1" applyFill="1" applyProtection="1"/>
    <xf numFmtId="167" fontId="17" fillId="0" borderId="0" xfId="0" applyNumberFormat="1" applyFont="1" applyProtection="1"/>
    <xf numFmtId="0" fontId="29" fillId="4" borderId="14" xfId="0" applyFont="1" applyFill="1" applyBorder="1" applyProtection="1"/>
    <xf numFmtId="0" fontId="35" fillId="4" borderId="13" xfId="0" applyFont="1" applyFill="1" applyBorder="1" applyAlignment="1" applyProtection="1">
      <alignment horizontal="left" indent="3"/>
    </xf>
    <xf numFmtId="3" fontId="29" fillId="4" borderId="14" xfId="0" applyNumberFormat="1" applyFont="1" applyFill="1" applyBorder="1" applyProtection="1"/>
    <xf numFmtId="0" fontId="29" fillId="4" borderId="13" xfId="0" applyFont="1" applyFill="1" applyBorder="1" applyProtection="1"/>
    <xf numFmtId="3" fontId="29" fillId="7" borderId="15" xfId="0" applyNumberFormat="1" applyFont="1" applyFill="1" applyBorder="1" applyProtection="1"/>
    <xf numFmtId="0" fontId="29" fillId="7" borderId="15" xfId="0" applyFont="1" applyFill="1" applyBorder="1" applyProtection="1"/>
    <xf numFmtId="0" fontId="36" fillId="7" borderId="13" xfId="0" applyFont="1" applyFill="1" applyBorder="1" applyProtection="1"/>
    <xf numFmtId="169" fontId="2" fillId="7" borderId="0" xfId="0" applyNumberFormat="1" applyFont="1" applyFill="1" applyProtection="1"/>
    <xf numFmtId="169" fontId="1" fillId="4" borderId="1" xfId="0" applyNumberFormat="1" applyFont="1" applyFill="1" applyBorder="1" applyProtection="1"/>
    <xf numFmtId="0" fontId="2" fillId="4" borderId="0" xfId="0" applyFont="1" applyFill="1" applyProtection="1"/>
    <xf numFmtId="0" fontId="10" fillId="4" borderId="3" xfId="0" applyFont="1" applyFill="1" applyBorder="1" applyProtection="1"/>
    <xf numFmtId="0" fontId="10" fillId="4" borderId="0" xfId="0" applyFont="1" applyFill="1" applyProtection="1"/>
    <xf numFmtId="3" fontId="10" fillId="4" borderId="0" xfId="0" applyNumberFormat="1" applyFont="1" applyFill="1" applyProtection="1"/>
    <xf numFmtId="169" fontId="10" fillId="4" borderId="1" xfId="0" applyNumberFormat="1" applyFont="1" applyFill="1" applyBorder="1" applyProtection="1"/>
    <xf numFmtId="169" fontId="11" fillId="7" borderId="0" xfId="0" applyNumberFormat="1" applyFont="1" applyFill="1" applyProtection="1"/>
    <xf numFmtId="0" fontId="11" fillId="4" borderId="3" xfId="0" applyFont="1" applyFill="1" applyBorder="1" applyProtection="1"/>
    <xf numFmtId="0" fontId="11" fillId="4" borderId="0" xfId="0" applyFont="1" applyFill="1" applyProtection="1"/>
    <xf numFmtId="3" fontId="11" fillId="4" borderId="0" xfId="0" applyNumberFormat="1" applyFont="1" applyFill="1" applyProtection="1"/>
    <xf numFmtId="169" fontId="11" fillId="4" borderId="1" xfId="0" applyNumberFormat="1" applyFont="1" applyFill="1" applyBorder="1" applyProtection="1"/>
    <xf numFmtId="0" fontId="2" fillId="7" borderId="1" xfId="0" applyFont="1" applyFill="1" applyBorder="1" applyProtection="1"/>
    <xf numFmtId="3" fontId="2" fillId="4" borderId="0" xfId="0" applyNumberFormat="1" applyFont="1" applyFill="1" applyProtection="1"/>
    <xf numFmtId="169" fontId="2" fillId="4" borderId="1" xfId="0" applyNumberFormat="1" applyFont="1" applyFill="1" applyBorder="1" applyProtection="1"/>
    <xf numFmtId="0" fontId="2" fillId="4" borderId="11" xfId="0" applyFont="1" applyFill="1" applyBorder="1" applyProtection="1"/>
    <xf numFmtId="0" fontId="2" fillId="4" borderId="4" xfId="0" applyFont="1" applyFill="1" applyBorder="1" applyProtection="1"/>
    <xf numFmtId="3" fontId="2" fillId="4" borderId="4" xfId="0" applyNumberFormat="1" applyFont="1" applyFill="1" applyBorder="1" applyProtection="1"/>
    <xf numFmtId="169" fontId="2" fillId="4" borderId="10" xfId="0" applyNumberFormat="1" applyFont="1" applyFill="1" applyBorder="1" applyProtection="1"/>
    <xf numFmtId="169" fontId="2" fillId="7" borderId="4" xfId="0" applyNumberFormat="1" applyFont="1" applyFill="1" applyBorder="1" applyProtection="1"/>
    <xf numFmtId="0" fontId="2" fillId="7" borderId="10" xfId="0" applyFont="1" applyFill="1" applyBorder="1" applyProtection="1"/>
    <xf numFmtId="0" fontId="1" fillId="4" borderId="2" xfId="0" applyFont="1" applyFill="1" applyBorder="1" applyProtection="1"/>
    <xf numFmtId="3" fontId="1" fillId="2" borderId="0" xfId="0" applyNumberFormat="1" applyFont="1" applyFill="1" applyProtection="1"/>
    <xf numFmtId="0" fontId="1" fillId="2" borderId="1" xfId="0" applyFont="1" applyFill="1" applyBorder="1" applyProtection="1"/>
    <xf numFmtId="0" fontId="1" fillId="2" borderId="0" xfId="0" applyFont="1" applyFill="1" applyProtection="1"/>
    <xf numFmtId="0" fontId="28" fillId="0" borderId="0" xfId="0" applyFont="1" applyAlignment="1" applyProtection="1">
      <alignment vertical="center"/>
    </xf>
    <xf numFmtId="0" fontId="17" fillId="0" borderId="0" xfId="0" applyFont="1" applyAlignment="1" applyProtection="1">
      <alignment horizontal="right"/>
    </xf>
    <xf numFmtId="14" fontId="17" fillId="0" borderId="0" xfId="0" applyNumberFormat="1" applyFont="1" applyAlignment="1" applyProtection="1">
      <alignment horizontal="left"/>
    </xf>
    <xf numFmtId="0" fontId="17" fillId="0" borderId="0" xfId="0" applyFont="1" applyAlignment="1" applyProtection="1">
      <alignment horizontal="right" vertical="center"/>
    </xf>
    <xf numFmtId="0" fontId="17" fillId="0" borderId="0" xfId="0" applyFont="1" applyAlignment="1" applyProtection="1">
      <alignment horizontal="left" vertical="center"/>
    </xf>
    <xf numFmtId="0" fontId="24" fillId="0" borderId="0" xfId="0" applyFont="1" applyProtection="1"/>
    <xf numFmtId="3" fontId="24" fillId="0" borderId="0" xfId="0" applyNumberFormat="1" applyFont="1" applyProtection="1"/>
    <xf numFmtId="4" fontId="17" fillId="0" borderId="0" xfId="0" applyNumberFormat="1" applyFont="1" applyProtection="1"/>
    <xf numFmtId="1" fontId="17" fillId="0" borderId="0" xfId="0" applyNumberFormat="1" applyFont="1" applyProtection="1"/>
    <xf numFmtId="0" fontId="17" fillId="0" borderId="0" xfId="0" applyFont="1" applyAlignment="1" applyProtection="1">
      <alignment horizontal="left"/>
    </xf>
    <xf numFmtId="0" fontId="17" fillId="0" borderId="0" xfId="0" applyFont="1" applyAlignment="1" applyProtection="1">
      <alignment textRotation="90" wrapText="1"/>
    </xf>
    <xf numFmtId="0" fontId="17" fillId="0" borderId="4" xfId="0" applyFont="1" applyBorder="1" applyAlignment="1" applyProtection="1">
      <alignment horizontal="right" textRotation="90" wrapText="1"/>
    </xf>
    <xf numFmtId="3" fontId="17" fillId="0" borderId="5" xfId="0" applyNumberFormat="1" applyFont="1" applyBorder="1" applyAlignment="1" applyProtection="1">
      <alignment textRotation="90" wrapText="1"/>
    </xf>
    <xf numFmtId="3" fontId="17" fillId="0" borderId="4" xfId="0" applyNumberFormat="1" applyFont="1" applyBorder="1" applyAlignment="1" applyProtection="1">
      <alignment textRotation="90" wrapText="1"/>
    </xf>
    <xf numFmtId="0" fontId="17" fillId="0" borderId="5" xfId="0" applyFont="1" applyBorder="1" applyAlignment="1" applyProtection="1">
      <alignment textRotation="90" wrapText="1"/>
    </xf>
    <xf numFmtId="0" fontId="17" fillId="0" borderId="4" xfId="0" applyFont="1" applyBorder="1" applyAlignment="1" applyProtection="1">
      <alignment textRotation="90" wrapText="1"/>
    </xf>
    <xf numFmtId="168" fontId="17" fillId="0" borderId="2" xfId="0" applyNumberFormat="1" applyFont="1" applyBorder="1" applyProtection="1"/>
    <xf numFmtId="170" fontId="17" fillId="0" borderId="0" xfId="0" applyNumberFormat="1" applyFont="1" applyProtection="1"/>
    <xf numFmtId="170" fontId="17" fillId="0" borderId="2" xfId="0" applyNumberFormat="1" applyFont="1" applyBorder="1" applyProtection="1"/>
    <xf numFmtId="2" fontId="17" fillId="0" borderId="2" xfId="0" applyNumberFormat="1" applyFont="1" applyBorder="1" applyProtection="1"/>
    <xf numFmtId="170" fontId="17" fillId="0" borderId="4" xfId="0" applyNumberFormat="1" applyFont="1" applyBorder="1" applyProtection="1"/>
    <xf numFmtId="0" fontId="17" fillId="0" borderId="0" xfId="0" applyFont="1" applyAlignment="1" applyProtection="1">
      <alignment horizontal="left" indent="2"/>
    </xf>
    <xf numFmtId="3" fontId="25" fillId="0" borderId="0" xfId="0" applyNumberFormat="1" applyFont="1" applyAlignment="1" applyProtection="1">
      <alignment horizontal="right"/>
    </xf>
    <xf numFmtId="0" fontId="24" fillId="0" borderId="0" xfId="0" applyFont="1" applyAlignment="1" applyProtection="1">
      <alignment horizontal="right"/>
    </xf>
    <xf numFmtId="0" fontId="31" fillId="4" borderId="0" xfId="0" applyFont="1" applyFill="1" applyProtection="1"/>
    <xf numFmtId="0" fontId="17" fillId="4" borderId="0" xfId="0" applyFont="1" applyFill="1" applyProtection="1"/>
    <xf numFmtId="3" fontId="17" fillId="4" borderId="0" xfId="0" applyNumberFormat="1" applyFont="1" applyFill="1" applyAlignment="1" applyProtection="1">
      <alignment vertical="center"/>
    </xf>
    <xf numFmtId="3" fontId="17" fillId="0" borderId="0" xfId="0" applyNumberFormat="1" applyFont="1" applyAlignment="1" applyProtection="1">
      <alignment vertical="center"/>
    </xf>
    <xf numFmtId="0" fontId="18" fillId="8" borderId="0" xfId="0" applyFont="1" applyFill="1"/>
    <xf numFmtId="3" fontId="0" fillId="8" borderId="0" xfId="0" applyNumberFormat="1" applyFill="1"/>
    <xf numFmtId="4" fontId="0" fillId="8" borderId="0" xfId="0" applyNumberFormat="1" applyFill="1"/>
    <xf numFmtId="165" fontId="18" fillId="8" borderId="15" xfId="0" applyNumberFormat="1" applyFont="1" applyFill="1" applyBorder="1"/>
    <xf numFmtId="0" fontId="2" fillId="4" borderId="19" xfId="0" applyFont="1" applyFill="1" applyBorder="1" applyAlignment="1" applyProtection="1">
      <alignment horizontal="left" indent="3"/>
    </xf>
    <xf numFmtId="0" fontId="1" fillId="4" borderId="0" xfId="0" applyFont="1" applyFill="1" applyBorder="1" applyProtection="1"/>
    <xf numFmtId="3" fontId="1" fillId="4" borderId="8" xfId="0" applyNumberFormat="1" applyFont="1" applyFill="1" applyBorder="1" applyAlignment="1" applyProtection="1">
      <alignment horizontal="right"/>
    </xf>
    <xf numFmtId="0" fontId="17" fillId="4" borderId="7" xfId="0" applyFont="1" applyFill="1" applyBorder="1" applyProtection="1"/>
    <xf numFmtId="3" fontId="1" fillId="4" borderId="11" xfId="0" applyNumberFormat="1" applyFont="1" applyFill="1" applyBorder="1" applyAlignment="1" applyProtection="1">
      <alignment horizontal="right"/>
    </xf>
    <xf numFmtId="0" fontId="17" fillId="4" borderId="10" xfId="0" applyFont="1" applyFill="1" applyBorder="1" applyProtection="1"/>
    <xf numFmtId="14" fontId="49" fillId="4" borderId="13" xfId="0" applyNumberFormat="1" applyFont="1" applyFill="1" applyBorder="1" applyAlignment="1" applyProtection="1">
      <alignment horizontal="right"/>
    </xf>
    <xf numFmtId="0" fontId="17" fillId="6" borderId="0" xfId="0" applyFont="1" applyFill="1" applyAlignment="1">
      <alignment horizontal="left" wrapText="1"/>
    </xf>
    <xf numFmtId="0" fontId="1" fillId="4" borderId="3" xfId="0" applyFont="1" applyFill="1" applyBorder="1" applyAlignment="1" applyProtection="1">
      <alignment horizontal="left" wrapText="1" indent="3"/>
    </xf>
    <xf numFmtId="0" fontId="1" fillId="4" borderId="1" xfId="0" applyFont="1" applyFill="1" applyBorder="1" applyAlignment="1" applyProtection="1">
      <alignment horizontal="left" wrapText="1" indent="3"/>
    </xf>
    <xf numFmtId="14" fontId="11" fillId="0" borderId="0" xfId="0" applyNumberFormat="1" applyFont="1" applyAlignment="1" applyProtection="1">
      <alignment horizontal="right"/>
    </xf>
    <xf numFmtId="3" fontId="1" fillId="4" borderId="3" xfId="0" applyNumberFormat="1" applyFont="1" applyFill="1" applyBorder="1" applyAlignment="1" applyProtection="1">
      <alignment horizontal="center"/>
    </xf>
    <xf numFmtId="3" fontId="1" fillId="4" borderId="1" xfId="0" applyNumberFormat="1" applyFont="1" applyFill="1" applyBorder="1" applyAlignment="1" applyProtection="1">
      <alignment horizontal="center"/>
    </xf>
    <xf numFmtId="3" fontId="1" fillId="4" borderId="17" xfId="0" applyNumberFormat="1" applyFont="1" applyFill="1" applyBorder="1" applyAlignment="1" applyProtection="1">
      <alignment horizontal="center"/>
    </xf>
    <xf numFmtId="3" fontId="1" fillId="4" borderId="18" xfId="0" applyNumberFormat="1" applyFont="1" applyFill="1" applyBorder="1" applyAlignment="1" applyProtection="1">
      <alignment horizontal="center"/>
    </xf>
    <xf numFmtId="0" fontId="1" fillId="4" borderId="14" xfId="0" applyFont="1" applyFill="1" applyBorder="1" applyAlignment="1" applyProtection="1">
      <alignment horizontal="center"/>
    </xf>
    <xf numFmtId="0" fontId="1" fillId="4" borderId="13" xfId="0" applyFont="1" applyFill="1" applyBorder="1" applyAlignment="1" applyProtection="1">
      <alignment horizontal="center"/>
    </xf>
    <xf numFmtId="3" fontId="1" fillId="4" borderId="3" xfId="0" applyNumberFormat="1" applyFont="1" applyFill="1" applyBorder="1" applyAlignment="1" applyProtection="1">
      <alignment horizontal="left" indent="2"/>
    </xf>
    <xf numFmtId="3" fontId="1" fillId="4" borderId="1" xfId="0" applyNumberFormat="1" applyFont="1" applyFill="1" applyBorder="1" applyAlignment="1" applyProtection="1">
      <alignment horizontal="left" indent="2"/>
    </xf>
    <xf numFmtId="0" fontId="1" fillId="4" borderId="8" xfId="0" applyFont="1" applyFill="1" applyBorder="1" applyAlignment="1" applyProtection="1">
      <alignment horizontal="center"/>
    </xf>
    <xf numFmtId="0" fontId="1" fillId="4" borderId="7" xfId="0" applyFont="1" applyFill="1" applyBorder="1" applyAlignment="1" applyProtection="1">
      <alignment horizontal="center"/>
    </xf>
  </cellXfs>
  <cellStyles count="4">
    <cellStyle name="Komma" xfId="1" builtinId="3"/>
    <cellStyle name="Link" xfId="2" builtinId="8"/>
    <cellStyle name="Standard" xfId="0" builtinId="0"/>
    <cellStyle name="Währung" xfId="3" builtinId="4"/>
  </cellStyles>
  <dxfs count="10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ont>
        <color rgb="FFFF0000"/>
      </font>
    </dxf>
    <dxf>
      <font>
        <color rgb="FFFF0000"/>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F\Auftrag\13\13-145-PE\02%20Angemessenheit%20Tools\Berechnungstools\Berechnungstool%20Geschossw\Formeln%20sichtbar\2019_02_08%20Berechnungstool%20Geschosswohnungsbau_Formeln%20sichtb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ingabe"/>
      <sheetName val="Ausgabe"/>
      <sheetName val="Bauerwartung nach gif"/>
      <sheetName val="underrent"/>
      <sheetName val="Flächenaufstellung"/>
      <sheetName val="dropdown-Menüs"/>
      <sheetName val="GFZ-Umrechnungskoeff."/>
    </sheetNames>
    <sheetDataSet>
      <sheetData sheetId="0"/>
      <sheetData sheetId="1" refreshError="1"/>
      <sheetData sheetId="2" refreshError="1"/>
      <sheetData sheetId="3" refreshError="1"/>
      <sheetData sheetId="4" refreshError="1"/>
      <sheetData sheetId="5">
        <row r="9">
          <cell r="B9" t="str">
            <v>ja</v>
          </cell>
        </row>
        <row r="10">
          <cell r="B10" t="str">
            <v>nein</v>
          </cell>
        </row>
        <row r="16">
          <cell r="B16" t="str">
            <v>keine Angabe</v>
          </cell>
        </row>
        <row r="17">
          <cell r="B17">
            <v>0</v>
          </cell>
        </row>
        <row r="18">
          <cell r="B18">
            <v>3</v>
          </cell>
        </row>
        <row r="19">
          <cell r="B19">
            <v>5</v>
          </cell>
        </row>
        <row r="20">
          <cell r="B20">
            <v>10</v>
          </cell>
        </row>
        <row r="21">
          <cell r="B21">
            <v>15</v>
          </cell>
        </row>
        <row r="22">
          <cell r="B22">
            <v>20</v>
          </cell>
        </row>
        <row r="27">
          <cell r="B27" t="str">
            <v>versiegelt</v>
          </cell>
        </row>
        <row r="28">
          <cell r="B28" t="str">
            <v>unversiegelt</v>
          </cell>
        </row>
      </sheetData>
      <sheetData sheetId="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Q126"/>
  <sheetViews>
    <sheetView tabSelected="1" zoomScaleNormal="100" workbookViewId="0">
      <selection activeCell="H16" sqref="H16"/>
    </sheetView>
  </sheetViews>
  <sheetFormatPr baseColWidth="10" defaultColWidth="11.42578125" defaultRowHeight="12.75"/>
  <cols>
    <col min="1" max="1" width="6" style="5" customWidth="1"/>
    <col min="2" max="2" width="10.42578125" style="76" customWidth="1"/>
    <col min="3" max="3" width="2" style="5" customWidth="1"/>
    <col min="4" max="4" width="2.85546875" style="5" customWidth="1"/>
    <col min="5" max="5" width="9.5703125" style="5" customWidth="1"/>
    <col min="6" max="6" width="45.7109375" style="5" customWidth="1"/>
    <col min="7" max="7" width="31.85546875" style="40" customWidth="1"/>
    <col min="8" max="8" width="39.7109375" style="8" customWidth="1"/>
    <col min="9" max="9" width="13" style="5" customWidth="1"/>
    <col min="10" max="10" width="15.85546875" style="5" customWidth="1"/>
    <col min="11" max="11" width="6.28515625" style="19" customWidth="1"/>
    <col min="12" max="12" width="6.140625" style="19" customWidth="1"/>
    <col min="13" max="13" width="11.42578125" style="5"/>
    <col min="14" max="14" width="12.28515625" style="5" customWidth="1"/>
    <col min="15" max="15" width="35.7109375" style="5" customWidth="1"/>
    <col min="16" max="16384" width="11.42578125" style="5"/>
  </cols>
  <sheetData>
    <row r="1" spans="1:12" ht="124.9" customHeight="1">
      <c r="A1"/>
      <c r="F1" s="75"/>
      <c r="I1" s="5" t="s">
        <v>305</v>
      </c>
    </row>
    <row r="2" spans="1:12" ht="33.6" customHeight="1">
      <c r="A2" s="103"/>
      <c r="B2" s="104"/>
      <c r="C2" s="113"/>
      <c r="E2" s="33" t="s">
        <v>114</v>
      </c>
    </row>
    <row r="3" spans="1:12" ht="19.149999999999999" customHeight="1">
      <c r="A3" s="103"/>
      <c r="B3" s="104"/>
      <c r="C3" s="113"/>
      <c r="E3" s="101" t="s">
        <v>307</v>
      </c>
    </row>
    <row r="4" spans="1:12" ht="19.149999999999999" customHeight="1">
      <c r="A4" s="103"/>
      <c r="B4" s="104"/>
      <c r="C4" s="113"/>
      <c r="E4" s="36" t="s">
        <v>194</v>
      </c>
      <c r="F4" s="18"/>
    </row>
    <row r="5" spans="1:12" ht="19.149999999999999" customHeight="1">
      <c r="A5" s="103"/>
      <c r="B5" s="104"/>
      <c r="C5" s="113"/>
      <c r="E5" s="36" t="s">
        <v>115</v>
      </c>
      <c r="F5" s="35" t="str">
        <f ca="1">MID(CELL("Dateiname",A1),SEARCH("[",CELL("Dateiname",A1))+1,SEARCH("]",CELL("Dateiname",A1))-SEARCH("[",CELL("Dateiname",A1))-1)</f>
        <v>2021_11_01 Berechnungstool Mischung alle Baugebiete_leer.xlsx</v>
      </c>
    </row>
    <row r="6" spans="1:12" ht="19.149999999999999" customHeight="1">
      <c r="A6" s="103"/>
      <c r="B6" s="104"/>
      <c r="C6" s="113"/>
    </row>
    <row r="7" spans="1:12" ht="18" customHeight="1">
      <c r="A7" s="103"/>
      <c r="B7" s="104"/>
      <c r="C7" s="113"/>
      <c r="E7" s="34" t="s">
        <v>116</v>
      </c>
    </row>
    <row r="8" spans="1:12" ht="18" customHeight="1">
      <c r="A8" s="103"/>
      <c r="B8" s="104"/>
      <c r="C8" s="113"/>
      <c r="E8" s="34" t="s">
        <v>119</v>
      </c>
    </row>
    <row r="9" spans="1:12" ht="18" customHeight="1">
      <c r="A9" s="103"/>
      <c r="B9" s="104"/>
      <c r="C9" s="113"/>
      <c r="E9" s="34" t="s">
        <v>300</v>
      </c>
    </row>
    <row r="10" spans="1:12" ht="18" customHeight="1">
      <c r="A10" s="103"/>
      <c r="B10" s="104"/>
      <c r="C10" s="113"/>
      <c r="E10" s="6" t="s">
        <v>117</v>
      </c>
    </row>
    <row r="11" spans="1:12" ht="18" customHeight="1">
      <c r="A11" s="103"/>
      <c r="B11" s="104"/>
      <c r="C11" s="113"/>
      <c r="E11" s="37" t="s">
        <v>139</v>
      </c>
    </row>
    <row r="12" spans="1:12" ht="18" customHeight="1">
      <c r="A12" s="103"/>
      <c r="B12" s="104"/>
      <c r="C12" s="113"/>
      <c r="E12" s="5" t="s">
        <v>203</v>
      </c>
    </row>
    <row r="13" spans="1:12" ht="31.15" customHeight="1">
      <c r="A13" s="103"/>
      <c r="B13" s="104"/>
      <c r="C13" s="113"/>
    </row>
    <row r="14" spans="1:12" ht="26.25">
      <c r="A14" s="103"/>
      <c r="B14" s="104"/>
      <c r="C14" s="113"/>
      <c r="E14" s="7" t="s">
        <v>223</v>
      </c>
      <c r="F14" s="7"/>
      <c r="G14" s="17" t="str">
        <f>IF(AND(ISBLANK(#REF!),ISBLANK(#REF!)),"",IF(Ausgabe!G43&lt;0,"Achtung! Modell nicht anwendbar, Bauerwartungsland zu gering bzw. Geschossfläche zu hoch",""))</f>
        <v/>
      </c>
      <c r="L14" s="5"/>
    </row>
    <row r="15" spans="1:12">
      <c r="A15" s="103"/>
      <c r="B15" s="104"/>
      <c r="C15" s="113"/>
    </row>
    <row r="16" spans="1:12" ht="30" customHeight="1">
      <c r="A16" s="103">
        <f>ROW(B16)</f>
        <v>16</v>
      </c>
      <c r="B16" s="104"/>
      <c r="C16" s="113"/>
      <c r="E16" s="5" t="s">
        <v>28</v>
      </c>
      <c r="H16" s="53"/>
      <c r="J16" s="5" t="s">
        <v>29</v>
      </c>
      <c r="K16" s="23" t="b">
        <f>ISBLANK(H16)</f>
        <v>1</v>
      </c>
      <c r="L16" s="23"/>
    </row>
    <row r="17" spans="1:15" ht="21" customHeight="1">
      <c r="A17" s="103">
        <f t="shared" ref="A17:A106" si="0">ROW(B17)</f>
        <v>17</v>
      </c>
      <c r="B17" s="104"/>
      <c r="C17" s="113"/>
      <c r="E17" s="5" t="s">
        <v>30</v>
      </c>
      <c r="H17" s="54"/>
      <c r="J17" s="5" t="s">
        <v>29</v>
      </c>
      <c r="K17" s="23" t="b">
        <f>ISBLANK(H17)</f>
        <v>1</v>
      </c>
      <c r="L17" s="23"/>
    </row>
    <row r="18" spans="1:15" ht="21" customHeight="1">
      <c r="A18" s="103">
        <f t="shared" si="0"/>
        <v>18</v>
      </c>
      <c r="B18" s="104"/>
      <c r="C18" s="113"/>
      <c r="E18" s="5" t="s">
        <v>235</v>
      </c>
      <c r="H18" s="54"/>
      <c r="J18" s="5" t="s">
        <v>29</v>
      </c>
      <c r="K18" s="23" t="b">
        <f t="shared" ref="K18:K19" si="1">ISBLANK(H18)</f>
        <v>1</v>
      </c>
      <c r="L18" s="23"/>
    </row>
    <row r="19" spans="1:15" ht="21" customHeight="1">
      <c r="A19" s="103">
        <f t="shared" si="0"/>
        <v>19</v>
      </c>
      <c r="B19" s="104"/>
      <c r="C19" s="113"/>
      <c r="E19" s="5" t="s">
        <v>237</v>
      </c>
      <c r="H19" s="54"/>
      <c r="J19" s="5" t="s">
        <v>29</v>
      </c>
      <c r="K19" s="23" t="b">
        <f t="shared" si="1"/>
        <v>1</v>
      </c>
      <c r="L19" s="23"/>
    </row>
    <row r="20" spans="1:15">
      <c r="A20" s="103">
        <f t="shared" si="0"/>
        <v>20</v>
      </c>
      <c r="B20" s="104"/>
      <c r="C20" s="113"/>
      <c r="K20" s="24"/>
      <c r="L20" s="24"/>
    </row>
    <row r="21" spans="1:15">
      <c r="A21" s="103">
        <f t="shared" si="0"/>
        <v>21</v>
      </c>
      <c r="B21" s="105" t="s">
        <v>51</v>
      </c>
      <c r="C21" s="113"/>
      <c r="E21" s="5" t="s">
        <v>87</v>
      </c>
      <c r="H21" s="55"/>
      <c r="I21" s="5" t="s">
        <v>4</v>
      </c>
      <c r="J21" s="5" t="s">
        <v>29</v>
      </c>
      <c r="K21" s="23" t="b">
        <f>ISBLANK(H21)</f>
        <v>1</v>
      </c>
      <c r="L21" s="23"/>
    </row>
    <row r="22" spans="1:15">
      <c r="A22" s="103">
        <f t="shared" si="0"/>
        <v>22</v>
      </c>
      <c r="B22" s="105" t="s">
        <v>51</v>
      </c>
      <c r="C22" s="113"/>
      <c r="E22" s="13" t="s">
        <v>90</v>
      </c>
      <c r="F22" s="9"/>
      <c r="G22" s="41"/>
      <c r="H22" s="55"/>
      <c r="I22" s="5" t="s">
        <v>4</v>
      </c>
      <c r="J22" s="5" t="s">
        <v>29</v>
      </c>
      <c r="K22" s="23" t="b">
        <f>ISBLANK(H22)</f>
        <v>1</v>
      </c>
      <c r="L22" s="23"/>
    </row>
    <row r="23" spans="1:15">
      <c r="A23" s="103">
        <f t="shared" si="0"/>
        <v>23</v>
      </c>
      <c r="B23" s="105" t="s">
        <v>51</v>
      </c>
      <c r="C23" s="114"/>
      <c r="D23" s="20"/>
      <c r="E23" s="13" t="s">
        <v>140</v>
      </c>
      <c r="F23" s="13"/>
      <c r="G23" s="42"/>
      <c r="H23" s="56"/>
      <c r="I23" s="20" t="s">
        <v>4</v>
      </c>
      <c r="J23" s="20" t="s">
        <v>29</v>
      </c>
      <c r="K23" s="23" t="b">
        <f>ISBLANK(H23)</f>
        <v>1</v>
      </c>
      <c r="L23" s="23"/>
    </row>
    <row r="24" spans="1:15">
      <c r="A24" s="103">
        <f t="shared" si="0"/>
        <v>24</v>
      </c>
      <c r="B24" s="105" t="s">
        <v>51</v>
      </c>
      <c r="C24" s="113"/>
      <c r="E24" s="13" t="s">
        <v>230</v>
      </c>
      <c r="F24" s="9"/>
      <c r="G24" s="41"/>
      <c r="H24" s="55"/>
      <c r="I24" s="5" t="s">
        <v>4</v>
      </c>
      <c r="J24" s="5" t="s">
        <v>29</v>
      </c>
      <c r="K24" s="23" t="b">
        <f>ISBLANK(H24)</f>
        <v>1</v>
      </c>
      <c r="L24" s="23"/>
    </row>
    <row r="25" spans="1:15">
      <c r="A25" s="103">
        <f t="shared" si="0"/>
        <v>25</v>
      </c>
      <c r="B25" s="105" t="s">
        <v>51</v>
      </c>
      <c r="C25" s="114"/>
      <c r="D25" s="20"/>
      <c r="E25" s="117" t="s">
        <v>224</v>
      </c>
      <c r="F25" s="117"/>
      <c r="G25" s="118"/>
      <c r="H25" s="55"/>
      <c r="I25" s="103" t="s">
        <v>4</v>
      </c>
      <c r="J25" s="103" t="s">
        <v>33</v>
      </c>
      <c r="K25" s="120"/>
      <c r="L25" s="120"/>
      <c r="M25" s="103"/>
      <c r="N25" s="103"/>
      <c r="O25" s="103"/>
    </row>
    <row r="26" spans="1:15">
      <c r="A26" s="103">
        <f t="shared" si="0"/>
        <v>26</v>
      </c>
      <c r="B26" s="104"/>
      <c r="C26" s="113"/>
      <c r="E26" s="121"/>
      <c r="F26" s="121"/>
      <c r="G26" s="122" t="str">
        <f>IF(H21-H22-H23-H24&lt;0,"Fehler in der Flächeneingabe. Planungsfläche kleiner 0","")</f>
        <v/>
      </c>
      <c r="H26" s="123"/>
      <c r="I26" s="121"/>
      <c r="J26" s="121"/>
      <c r="K26" s="124"/>
      <c r="L26" s="124"/>
      <c r="M26" s="121"/>
      <c r="N26" s="121"/>
      <c r="O26" s="121"/>
    </row>
    <row r="27" spans="1:15" ht="29.25" customHeight="1">
      <c r="A27" s="103">
        <f t="shared" si="0"/>
        <v>27</v>
      </c>
      <c r="B27" s="104"/>
      <c r="C27" s="113"/>
      <c r="E27" s="10" t="s">
        <v>155</v>
      </c>
      <c r="F27" s="10"/>
      <c r="G27" s="17"/>
      <c r="H27" s="17"/>
    </row>
    <row r="28" spans="1:15">
      <c r="A28" s="103">
        <f t="shared" si="0"/>
        <v>28</v>
      </c>
      <c r="B28" s="104"/>
      <c r="C28" s="113"/>
      <c r="G28" s="47"/>
    </row>
    <row r="29" spans="1:15" ht="12.75" customHeight="1">
      <c r="A29" s="103">
        <f t="shared" si="0"/>
        <v>29</v>
      </c>
      <c r="B29" s="105" t="s">
        <v>51</v>
      </c>
      <c r="C29" s="115"/>
      <c r="D29" s="29"/>
      <c r="E29" s="5" t="s">
        <v>154</v>
      </c>
      <c r="H29" s="55"/>
      <c r="I29" s="5" t="s">
        <v>18</v>
      </c>
      <c r="J29" s="52" t="s">
        <v>29</v>
      </c>
      <c r="K29" s="23" t="str">
        <f>IF(ISBLANK(H29),"wahr","falsch")</f>
        <v>wahr</v>
      </c>
      <c r="L29" s="23"/>
      <c r="M29" s="18"/>
    </row>
    <row r="30" spans="1:15" ht="12.75" customHeight="1">
      <c r="A30" s="103">
        <f t="shared" si="0"/>
        <v>30</v>
      </c>
      <c r="B30" s="106"/>
      <c r="C30" s="115"/>
      <c r="D30" s="29"/>
      <c r="E30" s="103" t="s">
        <v>153</v>
      </c>
      <c r="F30" s="103"/>
      <c r="G30" s="125"/>
      <c r="H30" s="55"/>
      <c r="I30" s="103" t="s">
        <v>18</v>
      </c>
      <c r="J30" s="126" t="s">
        <v>29</v>
      </c>
      <c r="K30" s="120" t="str">
        <f>IF(ISBLANK(H30),"wahr","falsch")</f>
        <v>wahr</v>
      </c>
      <c r="L30" s="120"/>
      <c r="M30" s="103"/>
      <c r="N30" s="103"/>
      <c r="O30" s="103"/>
    </row>
    <row r="31" spans="1:15">
      <c r="A31" s="103">
        <f t="shared" si="0"/>
        <v>31</v>
      </c>
      <c r="B31" s="104"/>
      <c r="C31" s="113"/>
      <c r="E31" s="121"/>
      <c r="F31" s="121"/>
      <c r="G31" s="127" t="str">
        <f>IF(H21-H22-H23-H24&lt;0,"Fehler in der Flächeneingabe. Planungsfläche kleiner 0","")</f>
        <v/>
      </c>
      <c r="H31" s="123"/>
      <c r="I31" s="121"/>
      <c r="J31" s="128"/>
      <c r="K31" s="124"/>
      <c r="L31" s="124"/>
      <c r="M31" s="121"/>
      <c r="N31" s="121"/>
      <c r="O31" s="121"/>
    </row>
    <row r="32" spans="1:15">
      <c r="A32" s="103">
        <f t="shared" si="0"/>
        <v>32</v>
      </c>
      <c r="B32" s="104"/>
      <c r="C32" s="113"/>
      <c r="E32" s="9"/>
      <c r="F32" s="9"/>
      <c r="G32" s="43"/>
      <c r="J32" s="20"/>
    </row>
    <row r="33" spans="1:17" ht="18">
      <c r="A33" s="103">
        <f t="shared" si="0"/>
        <v>33</v>
      </c>
      <c r="B33" s="104"/>
      <c r="C33" s="113"/>
      <c r="E33" s="10" t="s">
        <v>156</v>
      </c>
      <c r="F33" s="9"/>
      <c r="G33" s="43"/>
      <c r="J33" s="20"/>
    </row>
    <row r="34" spans="1:17">
      <c r="A34" s="103">
        <f t="shared" si="0"/>
        <v>34</v>
      </c>
      <c r="B34" s="104"/>
      <c r="C34" s="113"/>
      <c r="E34" s="9"/>
      <c r="F34" s="9"/>
      <c r="G34" s="43"/>
      <c r="J34" s="20"/>
    </row>
    <row r="35" spans="1:17">
      <c r="A35" s="103">
        <f t="shared" si="0"/>
        <v>35</v>
      </c>
      <c r="B35" s="104" t="s">
        <v>51</v>
      </c>
      <c r="C35" s="113"/>
      <c r="E35" s="5" t="s">
        <v>157</v>
      </c>
      <c r="F35" s="9"/>
      <c r="G35" s="17"/>
      <c r="H35" s="17"/>
      <c r="J35" s="11"/>
      <c r="K35" s="25"/>
      <c r="L35" s="25"/>
      <c r="Q35" s="8"/>
    </row>
    <row r="36" spans="1:17">
      <c r="A36" s="103">
        <f t="shared" si="0"/>
        <v>36</v>
      </c>
      <c r="B36" s="105" t="s">
        <v>51</v>
      </c>
      <c r="C36" s="113"/>
      <c r="E36" s="12" t="s">
        <v>8</v>
      </c>
      <c r="F36" s="13"/>
      <c r="G36" s="39"/>
      <c r="H36" s="55"/>
      <c r="I36" s="5" t="s">
        <v>4</v>
      </c>
      <c r="J36" s="5" t="s">
        <v>33</v>
      </c>
      <c r="M36" s="16"/>
    </row>
    <row r="37" spans="1:17">
      <c r="A37" s="103">
        <f t="shared" si="0"/>
        <v>37</v>
      </c>
      <c r="B37" s="107"/>
      <c r="C37" s="113"/>
      <c r="E37" s="12" t="s">
        <v>9</v>
      </c>
      <c r="F37" s="13"/>
      <c r="G37" s="39"/>
      <c r="H37" s="55"/>
      <c r="I37" s="5" t="s">
        <v>4</v>
      </c>
      <c r="J37" s="5" t="s">
        <v>33</v>
      </c>
    </row>
    <row r="38" spans="1:17">
      <c r="A38" s="103">
        <f t="shared" si="0"/>
        <v>38</v>
      </c>
      <c r="B38" s="108" t="s">
        <v>51</v>
      </c>
      <c r="C38" s="113"/>
      <c r="E38" s="12" t="s">
        <v>241</v>
      </c>
      <c r="F38" s="13"/>
      <c r="G38" s="39"/>
      <c r="H38" s="55"/>
      <c r="I38" s="5" t="s">
        <v>4</v>
      </c>
      <c r="J38" s="5" t="s">
        <v>33</v>
      </c>
    </row>
    <row r="39" spans="1:17">
      <c r="A39" s="103">
        <f t="shared" si="0"/>
        <v>39</v>
      </c>
      <c r="B39" s="109"/>
      <c r="C39" s="113"/>
      <c r="E39" s="12" t="s">
        <v>37</v>
      </c>
      <c r="F39" s="13"/>
      <c r="G39" s="39"/>
      <c r="H39" s="55"/>
      <c r="I39" s="5" t="s">
        <v>4</v>
      </c>
      <c r="J39" s="5" t="s">
        <v>33</v>
      </c>
    </row>
    <row r="40" spans="1:17">
      <c r="A40" s="103">
        <f t="shared" si="0"/>
        <v>40</v>
      </c>
      <c r="B40" s="109"/>
      <c r="C40" s="113"/>
      <c r="E40" s="12" t="s">
        <v>169</v>
      </c>
      <c r="F40" s="13"/>
      <c r="G40" s="39"/>
      <c r="H40" s="55"/>
      <c r="I40" s="5" t="s">
        <v>4</v>
      </c>
      <c r="J40" s="5" t="s">
        <v>33</v>
      </c>
    </row>
    <row r="41" spans="1:17">
      <c r="A41" s="103">
        <f t="shared" si="0"/>
        <v>41</v>
      </c>
      <c r="B41" s="109"/>
      <c r="C41" s="113"/>
      <c r="E41" s="30"/>
      <c r="F41" s="13"/>
      <c r="G41" s="39"/>
      <c r="H41" s="1"/>
    </row>
    <row r="42" spans="1:17">
      <c r="A42" s="103">
        <f t="shared" si="0"/>
        <v>42</v>
      </c>
      <c r="B42" s="105" t="s">
        <v>51</v>
      </c>
      <c r="C42" s="113"/>
      <c r="E42" s="12" t="s">
        <v>12</v>
      </c>
      <c r="F42" s="13"/>
      <c r="G42" s="39"/>
      <c r="H42" s="55"/>
      <c r="I42" s="5" t="s">
        <v>4</v>
      </c>
      <c r="J42" s="5" t="s">
        <v>33</v>
      </c>
    </row>
    <row r="43" spans="1:17">
      <c r="A43" s="103">
        <f t="shared" si="0"/>
        <v>43</v>
      </c>
      <c r="B43" s="105" t="s">
        <v>51</v>
      </c>
      <c r="C43" s="113"/>
      <c r="E43" s="12" t="s">
        <v>13</v>
      </c>
      <c r="F43" s="13"/>
      <c r="G43" s="39"/>
      <c r="H43" s="55"/>
      <c r="I43" s="5" t="s">
        <v>4</v>
      </c>
      <c r="J43" s="5" t="s">
        <v>33</v>
      </c>
    </row>
    <row r="44" spans="1:17">
      <c r="A44" s="103">
        <f t="shared" si="0"/>
        <v>44</v>
      </c>
      <c r="B44" s="110"/>
      <c r="C44" s="113"/>
      <c r="E44" s="12"/>
      <c r="F44" s="13"/>
      <c r="G44" s="39"/>
      <c r="H44" s="1"/>
    </row>
    <row r="45" spans="1:17">
      <c r="A45" s="103">
        <f t="shared" si="0"/>
        <v>45</v>
      </c>
      <c r="B45" s="105" t="s">
        <v>51</v>
      </c>
      <c r="C45" s="113"/>
      <c r="E45" s="13" t="s">
        <v>233</v>
      </c>
      <c r="F45" s="15"/>
      <c r="G45" s="51"/>
      <c r="H45" s="57"/>
      <c r="I45" s="5" t="s">
        <v>36</v>
      </c>
      <c r="J45" s="11" t="s">
        <v>33</v>
      </c>
      <c r="M45" s="5" t="s">
        <v>95</v>
      </c>
    </row>
    <row r="46" spans="1:17">
      <c r="A46" s="103">
        <f t="shared" si="0"/>
        <v>46</v>
      </c>
      <c r="B46" s="110"/>
      <c r="C46" s="113"/>
      <c r="E46" s="12"/>
      <c r="F46" s="13"/>
      <c r="G46" s="42"/>
      <c r="H46" s="65"/>
      <c r="I46" s="20"/>
      <c r="J46" s="20"/>
      <c r="L46" s="20"/>
      <c r="M46" s="20"/>
      <c r="N46" s="20"/>
      <c r="O46" s="20"/>
      <c r="P46" s="20"/>
    </row>
    <row r="47" spans="1:17">
      <c r="A47" s="103">
        <f t="shared" ref="A47" si="2">ROW(B47)</f>
        <v>47</v>
      </c>
      <c r="B47" s="105" t="s">
        <v>51</v>
      </c>
      <c r="C47" s="114"/>
      <c r="D47" s="20"/>
      <c r="E47" s="20" t="s">
        <v>208</v>
      </c>
      <c r="F47" s="20"/>
      <c r="G47" s="45"/>
      <c r="H47" s="60"/>
      <c r="I47" s="20"/>
      <c r="J47" s="20" t="s">
        <v>29</v>
      </c>
      <c r="K47" s="23" t="b">
        <f>ISBLANK(H47)</f>
        <v>1</v>
      </c>
    </row>
    <row r="48" spans="1:17">
      <c r="A48" s="103">
        <f t="shared" si="0"/>
        <v>48</v>
      </c>
      <c r="B48" s="105" t="s">
        <v>51</v>
      </c>
      <c r="C48" s="113"/>
      <c r="E48" s="13" t="s">
        <v>242</v>
      </c>
      <c r="F48" s="28"/>
      <c r="G48" s="66"/>
      <c r="H48" s="60"/>
      <c r="I48" s="20" t="s">
        <v>24</v>
      </c>
      <c r="J48" s="20" t="s">
        <v>29</v>
      </c>
      <c r="K48" s="23" t="b">
        <f>ISBLANK(H48)</f>
        <v>1</v>
      </c>
      <c r="L48" s="20"/>
      <c r="M48" s="20"/>
      <c r="N48" s="20"/>
      <c r="O48" s="20"/>
      <c r="P48" s="20"/>
    </row>
    <row r="49" spans="1:16">
      <c r="A49" s="103">
        <f t="shared" si="0"/>
        <v>49</v>
      </c>
      <c r="B49" s="110"/>
      <c r="C49" s="113"/>
      <c r="E49" s="12"/>
      <c r="F49" s="13"/>
      <c r="G49" s="42"/>
      <c r="H49" s="65"/>
      <c r="I49" s="20"/>
      <c r="J49" s="20"/>
      <c r="L49" s="20"/>
      <c r="M49" s="20"/>
      <c r="N49" s="20"/>
      <c r="O49" s="20"/>
      <c r="P49" s="20"/>
    </row>
    <row r="50" spans="1:16">
      <c r="A50" s="103">
        <f t="shared" si="0"/>
        <v>50</v>
      </c>
      <c r="B50" s="105" t="s">
        <v>51</v>
      </c>
      <c r="C50" s="113"/>
      <c r="E50" s="13" t="s">
        <v>38</v>
      </c>
      <c r="F50" s="13"/>
      <c r="G50" s="42"/>
      <c r="H50" s="65"/>
      <c r="I50" s="20"/>
      <c r="J50" s="20"/>
      <c r="L50" s="20"/>
      <c r="M50" s="20"/>
      <c r="N50" s="20"/>
      <c r="O50" s="20"/>
      <c r="P50" s="20"/>
    </row>
    <row r="51" spans="1:16">
      <c r="A51" s="103">
        <f t="shared" si="0"/>
        <v>51</v>
      </c>
      <c r="B51" s="111"/>
      <c r="C51" s="113"/>
      <c r="E51" s="15" t="s">
        <v>137</v>
      </c>
      <c r="F51" s="15"/>
      <c r="G51" s="44"/>
      <c r="H51" s="55"/>
      <c r="I51" s="5" t="s">
        <v>4</v>
      </c>
      <c r="J51" s="413" t="s">
        <v>39</v>
      </c>
      <c r="K51" s="25"/>
      <c r="L51" s="25"/>
    </row>
    <row r="52" spans="1:16">
      <c r="A52" s="103">
        <f t="shared" si="0"/>
        <v>52</v>
      </c>
      <c r="B52" s="110"/>
      <c r="C52" s="113"/>
      <c r="E52" s="15" t="s">
        <v>138</v>
      </c>
      <c r="F52" s="15"/>
      <c r="G52" s="44"/>
      <c r="H52" s="55"/>
      <c r="I52" s="5" t="s">
        <v>24</v>
      </c>
      <c r="J52" s="413"/>
      <c r="K52" s="25"/>
      <c r="L52" s="25"/>
    </row>
    <row r="53" spans="1:16">
      <c r="A53" s="103">
        <f t="shared" si="0"/>
        <v>53</v>
      </c>
      <c r="B53" s="110"/>
      <c r="C53" s="113"/>
      <c r="E53" s="15" t="s">
        <v>133</v>
      </c>
      <c r="F53" s="15"/>
      <c r="G53" s="44"/>
      <c r="H53" s="55"/>
      <c r="I53" s="5" t="s">
        <v>4</v>
      </c>
      <c r="J53" s="413" t="s">
        <v>39</v>
      </c>
      <c r="K53" s="25"/>
      <c r="L53" s="25"/>
    </row>
    <row r="54" spans="1:16">
      <c r="A54" s="103">
        <f t="shared" si="0"/>
        <v>54</v>
      </c>
      <c r="B54" s="110"/>
      <c r="C54" s="113"/>
      <c r="E54" s="15" t="s">
        <v>134</v>
      </c>
      <c r="F54" s="15"/>
      <c r="G54" s="44"/>
      <c r="H54" s="55"/>
      <c r="I54" s="5" t="s">
        <v>24</v>
      </c>
      <c r="J54" s="413"/>
      <c r="K54" s="25"/>
      <c r="L54" s="25"/>
    </row>
    <row r="55" spans="1:16">
      <c r="A55" s="103">
        <f t="shared" si="0"/>
        <v>55</v>
      </c>
      <c r="B55" s="104"/>
      <c r="C55" s="113"/>
      <c r="E55" s="13"/>
      <c r="F55" s="13"/>
      <c r="G55" s="39"/>
      <c r="H55" s="180"/>
    </row>
    <row r="56" spans="1:16">
      <c r="A56" s="103">
        <f t="shared" si="0"/>
        <v>56</v>
      </c>
      <c r="B56" s="105" t="s">
        <v>51</v>
      </c>
      <c r="C56" s="113"/>
      <c r="E56" s="5" t="s">
        <v>125</v>
      </c>
    </row>
    <row r="57" spans="1:16">
      <c r="A57" s="103">
        <f t="shared" si="0"/>
        <v>57</v>
      </c>
      <c r="B57" s="104"/>
      <c r="C57" s="113"/>
      <c r="E57" s="5">
        <v>1</v>
      </c>
      <c r="F57" s="58"/>
      <c r="H57" s="55"/>
      <c r="I57" s="5" t="s">
        <v>24</v>
      </c>
    </row>
    <row r="58" spans="1:16">
      <c r="A58" s="103">
        <f t="shared" si="0"/>
        <v>58</v>
      </c>
      <c r="B58" s="104"/>
      <c r="C58" s="113"/>
      <c r="E58" s="103">
        <v>2</v>
      </c>
      <c r="F58" s="129"/>
      <c r="G58" s="125"/>
      <c r="H58" s="119"/>
      <c r="I58" s="103" t="s">
        <v>24</v>
      </c>
      <c r="J58" s="103"/>
      <c r="K58" s="130"/>
      <c r="L58" s="130"/>
      <c r="M58" s="103"/>
      <c r="N58" s="103"/>
      <c r="O58" s="103"/>
    </row>
    <row r="59" spans="1:16">
      <c r="A59" s="103">
        <f t="shared" si="0"/>
        <v>59</v>
      </c>
      <c r="B59" s="104"/>
      <c r="C59" s="113"/>
      <c r="E59" s="103">
        <v>3</v>
      </c>
      <c r="F59" s="129"/>
      <c r="G59" s="125"/>
      <c r="H59" s="119"/>
      <c r="I59" s="103" t="s">
        <v>24</v>
      </c>
      <c r="J59" s="103"/>
      <c r="K59" s="130"/>
      <c r="L59" s="130"/>
      <c r="M59" s="103"/>
      <c r="N59" s="103"/>
      <c r="O59" s="103"/>
    </row>
    <row r="60" spans="1:16">
      <c r="A60" s="103">
        <f t="shared" si="0"/>
        <v>60</v>
      </c>
      <c r="B60" s="104"/>
      <c r="C60" s="113"/>
      <c r="E60" s="103">
        <v>4</v>
      </c>
      <c r="F60" s="129"/>
      <c r="G60" s="125"/>
      <c r="H60" s="119"/>
      <c r="I60" s="103" t="s">
        <v>24</v>
      </c>
      <c r="J60" s="103"/>
      <c r="K60" s="130"/>
      <c r="L60" s="130"/>
      <c r="M60" s="103"/>
      <c r="N60" s="103"/>
      <c r="O60" s="103"/>
    </row>
    <row r="61" spans="1:16">
      <c r="A61" s="103">
        <f t="shared" si="0"/>
        <v>61</v>
      </c>
      <c r="B61" s="104"/>
      <c r="C61" s="113"/>
      <c r="E61" s="103">
        <v>5</v>
      </c>
      <c r="F61" s="129"/>
      <c r="G61" s="125"/>
      <c r="H61" s="119"/>
      <c r="I61" s="103" t="s">
        <v>24</v>
      </c>
      <c r="J61" s="103"/>
      <c r="K61" s="130"/>
      <c r="L61" s="130"/>
      <c r="M61" s="103"/>
      <c r="N61" s="103"/>
      <c r="O61" s="103"/>
    </row>
    <row r="62" spans="1:16">
      <c r="A62" s="103">
        <f t="shared" si="0"/>
        <v>62</v>
      </c>
      <c r="B62" s="104"/>
      <c r="C62" s="113"/>
      <c r="E62" s="103">
        <v>6</v>
      </c>
      <c r="F62" s="129"/>
      <c r="G62" s="125"/>
      <c r="H62" s="119"/>
      <c r="I62" s="103" t="s">
        <v>24</v>
      </c>
      <c r="J62" s="103"/>
      <c r="K62" s="130"/>
      <c r="L62" s="130"/>
      <c r="M62" s="103"/>
      <c r="N62" s="103"/>
      <c r="O62" s="103"/>
    </row>
    <row r="63" spans="1:16">
      <c r="A63" s="103">
        <f t="shared" si="0"/>
        <v>63</v>
      </c>
      <c r="B63" s="104"/>
      <c r="C63" s="113"/>
      <c r="E63" s="103">
        <v>7</v>
      </c>
      <c r="F63" s="129"/>
      <c r="G63" s="125"/>
      <c r="H63" s="119"/>
      <c r="I63" s="103" t="s">
        <v>24</v>
      </c>
      <c r="J63" s="103"/>
      <c r="K63" s="130"/>
      <c r="L63" s="130"/>
      <c r="M63" s="103"/>
      <c r="N63" s="103"/>
      <c r="O63" s="103"/>
    </row>
    <row r="64" spans="1:16">
      <c r="A64" s="103">
        <f t="shared" si="0"/>
        <v>64</v>
      </c>
      <c r="B64" s="104"/>
      <c r="C64" s="113"/>
      <c r="E64" s="131"/>
      <c r="F64" s="132"/>
      <c r="G64" s="133"/>
      <c r="H64" s="123"/>
      <c r="I64" s="121"/>
      <c r="J64" s="134"/>
      <c r="K64" s="124"/>
      <c r="L64" s="124"/>
      <c r="M64" s="121"/>
      <c r="N64" s="121"/>
      <c r="O64" s="121"/>
    </row>
    <row r="65" spans="1:15">
      <c r="A65" s="103">
        <f t="shared" si="0"/>
        <v>65</v>
      </c>
      <c r="B65" s="104"/>
      <c r="C65" s="113"/>
      <c r="D65" s="181"/>
      <c r="E65" s="13"/>
      <c r="F65" s="15"/>
      <c r="G65" s="51"/>
      <c r="J65" s="11"/>
    </row>
    <row r="66" spans="1:15" ht="18">
      <c r="A66" s="103">
        <f t="shared" si="0"/>
        <v>66</v>
      </c>
      <c r="B66" s="104" t="s">
        <v>51</v>
      </c>
      <c r="C66" s="113"/>
      <c r="D66" s="181"/>
      <c r="E66" s="10" t="s">
        <v>188</v>
      </c>
      <c r="F66" s="15"/>
      <c r="G66" s="51"/>
      <c r="J66" s="11"/>
    </row>
    <row r="67" spans="1:15">
      <c r="A67" s="103">
        <f t="shared" si="0"/>
        <v>67</v>
      </c>
      <c r="B67" s="104"/>
      <c r="C67" s="113"/>
      <c r="D67" s="181"/>
      <c r="E67" s="13"/>
      <c r="F67" s="28"/>
      <c r="G67" s="66"/>
      <c r="H67" s="65"/>
      <c r="I67" s="20"/>
      <c r="J67" s="63"/>
      <c r="L67" s="20"/>
      <c r="M67" s="20"/>
      <c r="N67" s="20"/>
      <c r="O67" s="20"/>
    </row>
    <row r="68" spans="1:15" ht="13.5" customHeight="1">
      <c r="A68" s="103">
        <f t="shared" ref="A68:A101" si="3">ROW(B68)</f>
        <v>68</v>
      </c>
      <c r="B68" s="104"/>
      <c r="C68" s="113"/>
      <c r="D68" s="181"/>
      <c r="E68" s="13" t="s">
        <v>183</v>
      </c>
      <c r="F68" s="28"/>
      <c r="G68" s="66"/>
      <c r="H68" s="64"/>
      <c r="I68" s="20"/>
      <c r="J68" s="63"/>
      <c r="K68" s="23"/>
      <c r="L68" s="20"/>
      <c r="M68" s="20"/>
      <c r="N68" s="20"/>
      <c r="O68" s="20"/>
    </row>
    <row r="69" spans="1:15">
      <c r="A69" s="103">
        <f t="shared" si="3"/>
        <v>69</v>
      </c>
      <c r="B69" s="104"/>
      <c r="C69" s="113"/>
      <c r="D69" s="181"/>
      <c r="E69" s="13"/>
      <c r="F69" s="28"/>
      <c r="G69" s="66"/>
      <c r="H69" s="64"/>
      <c r="I69" s="20"/>
      <c r="J69" s="63"/>
      <c r="K69" s="73"/>
      <c r="L69" s="20"/>
      <c r="M69" s="20"/>
      <c r="N69" s="20"/>
      <c r="O69" s="20"/>
    </row>
    <row r="70" spans="1:15">
      <c r="A70" s="103">
        <f>ROW(B70)</f>
        <v>70</v>
      </c>
      <c r="B70" s="105" t="s">
        <v>51</v>
      </c>
      <c r="C70" s="113"/>
      <c r="E70" s="67" t="s">
        <v>176</v>
      </c>
      <c r="F70" s="28"/>
      <c r="G70" s="66"/>
      <c r="H70" s="64"/>
      <c r="I70" s="20"/>
      <c r="J70" s="63"/>
      <c r="K70" s="23"/>
      <c r="L70" s="20"/>
      <c r="M70" s="20"/>
      <c r="N70" s="20"/>
      <c r="O70" s="20"/>
    </row>
    <row r="71" spans="1:15">
      <c r="A71" s="103">
        <f>ROW(B71)</f>
        <v>71</v>
      </c>
      <c r="B71" s="105" t="s">
        <v>51</v>
      </c>
      <c r="C71" s="113"/>
      <c r="E71" s="28" t="s">
        <v>181</v>
      </c>
      <c r="F71" s="28"/>
      <c r="G71" s="66"/>
      <c r="H71" s="60"/>
      <c r="I71" s="20" t="s">
        <v>47</v>
      </c>
      <c r="J71" s="63" t="s">
        <v>29</v>
      </c>
      <c r="K71" s="23" t="b">
        <f>ISBLANK(H71)</f>
        <v>1</v>
      </c>
      <c r="L71" s="20"/>
      <c r="M71" s="20"/>
      <c r="N71" s="20"/>
      <c r="O71" s="20"/>
    </row>
    <row r="72" spans="1:15">
      <c r="A72" s="103">
        <f t="shared" si="3"/>
        <v>72</v>
      </c>
      <c r="B72" s="104"/>
      <c r="C72" s="113"/>
      <c r="E72" s="28" t="s">
        <v>239</v>
      </c>
      <c r="F72" s="28"/>
      <c r="G72" s="66"/>
      <c r="H72" s="60"/>
      <c r="I72" s="20" t="s">
        <v>47</v>
      </c>
      <c r="K72" s="23"/>
      <c r="L72" s="20"/>
      <c r="M72" s="20" t="s">
        <v>184</v>
      </c>
      <c r="N72" s="20"/>
      <c r="O72" s="20"/>
    </row>
    <row r="73" spans="1:15">
      <c r="A73" s="103">
        <f t="shared" si="3"/>
        <v>73</v>
      </c>
      <c r="B73" s="105" t="s">
        <v>51</v>
      </c>
      <c r="C73" s="113"/>
      <c r="E73" s="67" t="s">
        <v>177</v>
      </c>
      <c r="F73" s="28"/>
      <c r="G73" s="66"/>
      <c r="H73" s="68"/>
      <c r="I73" s="20"/>
      <c r="J73" s="63"/>
      <c r="K73" s="23"/>
      <c r="L73" s="20"/>
      <c r="M73" s="20"/>
      <c r="N73" s="20"/>
      <c r="O73" s="20"/>
    </row>
    <row r="74" spans="1:15">
      <c r="A74" s="103">
        <f t="shared" si="3"/>
        <v>74</v>
      </c>
      <c r="B74" s="104"/>
      <c r="C74" s="113"/>
      <c r="E74" s="28" t="s">
        <v>181</v>
      </c>
      <c r="F74" s="28"/>
      <c r="G74" s="66"/>
      <c r="H74" s="60"/>
      <c r="I74" s="20" t="s">
        <v>47</v>
      </c>
      <c r="J74" s="63" t="s">
        <v>29</v>
      </c>
      <c r="K74" s="23" t="b">
        <f>ISBLANK(H74)</f>
        <v>1</v>
      </c>
      <c r="L74" s="20"/>
      <c r="M74" s="20"/>
      <c r="N74" s="20"/>
      <c r="O74" s="20"/>
    </row>
    <row r="75" spans="1:15">
      <c r="A75" s="103">
        <f t="shared" si="3"/>
        <v>75</v>
      </c>
      <c r="B75" s="104"/>
      <c r="C75" s="113"/>
      <c r="E75" s="28" t="s">
        <v>239</v>
      </c>
      <c r="F75" s="28"/>
      <c r="G75" s="66"/>
      <c r="H75" s="60"/>
      <c r="I75" s="20" t="s">
        <v>47</v>
      </c>
      <c r="K75" s="23"/>
      <c r="L75" s="20"/>
      <c r="M75" s="20" t="s">
        <v>184</v>
      </c>
      <c r="N75" s="20"/>
      <c r="O75" s="20"/>
    </row>
    <row r="76" spans="1:15">
      <c r="A76" s="103">
        <f t="shared" si="3"/>
        <v>76</v>
      </c>
      <c r="B76" s="105" t="s">
        <v>51</v>
      </c>
      <c r="C76" s="113"/>
      <c r="E76" s="67" t="s">
        <v>178</v>
      </c>
      <c r="F76" s="28"/>
      <c r="G76" s="66"/>
      <c r="H76" s="64"/>
      <c r="I76" s="20"/>
      <c r="J76" s="63"/>
      <c r="K76" s="23"/>
      <c r="L76" s="20"/>
      <c r="M76" s="20"/>
      <c r="N76" s="20"/>
      <c r="O76" s="20"/>
    </row>
    <row r="77" spans="1:15">
      <c r="A77" s="103">
        <f t="shared" si="3"/>
        <v>77</v>
      </c>
      <c r="B77" s="104"/>
      <c r="C77" s="113"/>
      <c r="E77" s="28" t="s">
        <v>181</v>
      </c>
      <c r="F77" s="28"/>
      <c r="G77" s="66"/>
      <c r="H77" s="60"/>
      <c r="I77" s="20" t="s">
        <v>47</v>
      </c>
      <c r="J77" s="63" t="s">
        <v>29</v>
      </c>
      <c r="K77" s="23" t="b">
        <f>ISBLANK(H77)</f>
        <v>1</v>
      </c>
      <c r="L77" s="20"/>
      <c r="M77" s="20"/>
      <c r="N77" s="20"/>
      <c r="O77" s="20"/>
    </row>
    <row r="78" spans="1:15">
      <c r="A78" s="103">
        <f t="shared" si="3"/>
        <v>78</v>
      </c>
      <c r="B78" s="104"/>
      <c r="C78" s="113"/>
      <c r="E78" s="28" t="s">
        <v>239</v>
      </c>
      <c r="F78" s="28"/>
      <c r="G78" s="66"/>
      <c r="H78" s="60"/>
      <c r="I78" s="20" t="s">
        <v>47</v>
      </c>
      <c r="K78" s="23"/>
      <c r="L78" s="20"/>
      <c r="M78" s="20" t="s">
        <v>185</v>
      </c>
      <c r="N78" s="20"/>
      <c r="O78" s="20"/>
    </row>
    <row r="79" spans="1:15">
      <c r="A79" s="103">
        <f t="shared" si="3"/>
        <v>79</v>
      </c>
      <c r="B79" s="105" t="s">
        <v>51</v>
      </c>
      <c r="C79" s="113"/>
      <c r="E79" s="67" t="s">
        <v>179</v>
      </c>
      <c r="F79" s="28"/>
      <c r="G79" s="66"/>
      <c r="H79" s="64"/>
      <c r="I79" s="20"/>
      <c r="J79" s="63"/>
      <c r="K79" s="23"/>
      <c r="L79" s="20"/>
      <c r="M79" s="20"/>
      <c r="N79" s="20"/>
      <c r="O79" s="20"/>
    </row>
    <row r="80" spans="1:15">
      <c r="A80" s="103">
        <f t="shared" si="3"/>
        <v>80</v>
      </c>
      <c r="B80" s="104"/>
      <c r="C80" s="113"/>
      <c r="E80" s="28" t="s">
        <v>181</v>
      </c>
      <c r="F80" s="28"/>
      <c r="G80" s="66"/>
      <c r="H80" s="60"/>
      <c r="I80" s="20" t="s">
        <v>47</v>
      </c>
      <c r="J80" s="63" t="s">
        <v>29</v>
      </c>
      <c r="K80" s="23" t="b">
        <f>ISBLANK(H80)</f>
        <v>1</v>
      </c>
      <c r="L80" s="20"/>
      <c r="M80" s="20"/>
      <c r="N80" s="20"/>
      <c r="O80" s="20"/>
    </row>
    <row r="81" spans="1:15">
      <c r="A81" s="103">
        <f t="shared" si="3"/>
        <v>81</v>
      </c>
      <c r="B81" s="104"/>
      <c r="C81" s="113"/>
      <c r="E81" s="28" t="s">
        <v>239</v>
      </c>
      <c r="F81" s="28"/>
      <c r="G81" s="66"/>
      <c r="H81" s="60"/>
      <c r="I81" s="20" t="s">
        <v>47</v>
      </c>
      <c r="K81" s="23"/>
      <c r="L81" s="20"/>
      <c r="M81" s="20" t="s">
        <v>186</v>
      </c>
      <c r="N81" s="20"/>
      <c r="O81" s="20"/>
    </row>
    <row r="82" spans="1:15">
      <c r="A82" s="103">
        <f t="shared" si="3"/>
        <v>82</v>
      </c>
      <c r="B82" s="105" t="s">
        <v>51</v>
      </c>
      <c r="C82" s="113"/>
      <c r="E82" s="67" t="s">
        <v>180</v>
      </c>
      <c r="F82" s="28"/>
      <c r="G82" s="66"/>
      <c r="H82" s="64"/>
      <c r="I82" s="20"/>
      <c r="J82" s="63"/>
      <c r="K82" s="23"/>
      <c r="L82" s="20"/>
      <c r="M82" s="20"/>
      <c r="N82" s="20"/>
      <c r="O82" s="20"/>
    </row>
    <row r="83" spans="1:15">
      <c r="A83" s="103">
        <f t="shared" si="3"/>
        <v>83</v>
      </c>
      <c r="B83" s="104"/>
      <c r="C83" s="113"/>
      <c r="E83" s="28" t="s">
        <v>181</v>
      </c>
      <c r="F83" s="28"/>
      <c r="G83" s="66"/>
      <c r="H83" s="60"/>
      <c r="I83" s="20" t="s">
        <v>47</v>
      </c>
      <c r="J83" s="63" t="s">
        <v>29</v>
      </c>
      <c r="K83" s="23" t="b">
        <f>ISBLANK(H83)</f>
        <v>1</v>
      </c>
      <c r="L83" s="20"/>
      <c r="M83" s="20"/>
      <c r="N83" s="20"/>
      <c r="O83" s="20"/>
    </row>
    <row r="84" spans="1:15">
      <c r="A84" s="103">
        <f t="shared" si="3"/>
        <v>84</v>
      </c>
      <c r="B84" s="104"/>
      <c r="C84" s="113"/>
      <c r="E84" s="28" t="s">
        <v>239</v>
      </c>
      <c r="F84" s="28"/>
      <c r="G84" s="66"/>
      <c r="H84" s="60"/>
      <c r="I84" s="20" t="s">
        <v>47</v>
      </c>
      <c r="J84" s="20" t="s">
        <v>29</v>
      </c>
      <c r="K84" s="23"/>
      <c r="L84" s="20"/>
      <c r="M84" s="20"/>
      <c r="N84" s="20"/>
      <c r="O84" s="20"/>
    </row>
    <row r="85" spans="1:15">
      <c r="A85" s="103">
        <f t="shared" si="3"/>
        <v>85</v>
      </c>
      <c r="B85" s="105" t="s">
        <v>51</v>
      </c>
      <c r="C85" s="113"/>
      <c r="E85" s="67" t="s">
        <v>182</v>
      </c>
      <c r="F85" s="28"/>
      <c r="G85" s="66"/>
      <c r="H85" s="64"/>
      <c r="I85" s="20"/>
      <c r="J85" s="63"/>
      <c r="K85" s="23"/>
      <c r="L85" s="20"/>
      <c r="M85" s="20"/>
      <c r="N85" s="20"/>
      <c r="O85" s="20"/>
    </row>
    <row r="86" spans="1:15">
      <c r="A86" s="103">
        <f t="shared" si="3"/>
        <v>86</v>
      </c>
      <c r="B86" s="104"/>
      <c r="C86" s="113"/>
      <c r="E86" s="28" t="s">
        <v>181</v>
      </c>
      <c r="F86" s="28"/>
      <c r="G86" s="66"/>
      <c r="H86" s="60"/>
      <c r="I86" s="20" t="s">
        <v>47</v>
      </c>
      <c r="J86" s="63" t="s">
        <v>29</v>
      </c>
      <c r="K86" s="23" t="b">
        <f>ISBLANK(H86)</f>
        <v>1</v>
      </c>
      <c r="L86" s="20"/>
      <c r="M86" s="20"/>
      <c r="N86" s="20"/>
      <c r="O86" s="20"/>
    </row>
    <row r="87" spans="1:15">
      <c r="A87" s="103">
        <f t="shared" si="3"/>
        <v>87</v>
      </c>
      <c r="B87" s="104"/>
      <c r="C87" s="113"/>
      <c r="E87" s="28" t="s">
        <v>239</v>
      </c>
      <c r="F87" s="28"/>
      <c r="G87" s="66"/>
      <c r="H87" s="60"/>
      <c r="I87" s="20" t="s">
        <v>47</v>
      </c>
      <c r="J87" s="20" t="s">
        <v>29</v>
      </c>
      <c r="K87" s="23"/>
      <c r="L87" s="20"/>
      <c r="M87" s="20"/>
      <c r="N87" s="20"/>
      <c r="O87" s="20"/>
    </row>
    <row r="88" spans="1:15">
      <c r="A88" s="103">
        <f t="shared" si="3"/>
        <v>88</v>
      </c>
      <c r="B88" s="104"/>
      <c r="C88" s="113"/>
      <c r="E88" s="13"/>
      <c r="F88" s="13"/>
      <c r="G88" s="45"/>
      <c r="H88" s="65"/>
      <c r="I88" s="20"/>
      <c r="J88" s="20"/>
      <c r="L88" s="20"/>
      <c r="M88" s="20"/>
      <c r="N88" s="20"/>
      <c r="O88" s="20"/>
    </row>
    <row r="89" spans="1:15">
      <c r="A89" s="103">
        <f t="shared" si="3"/>
        <v>89</v>
      </c>
      <c r="B89" s="105" t="s">
        <v>51</v>
      </c>
      <c r="C89" s="113"/>
      <c r="E89" s="20" t="s">
        <v>284</v>
      </c>
      <c r="F89" s="20"/>
      <c r="G89" s="45"/>
      <c r="H89" s="69"/>
      <c r="I89" s="20"/>
      <c r="J89" s="52"/>
      <c r="K89" s="23"/>
      <c r="L89" s="63"/>
      <c r="M89" s="20"/>
      <c r="N89" s="20"/>
      <c r="O89" s="20"/>
    </row>
    <row r="90" spans="1:15">
      <c r="A90" s="103">
        <f t="shared" si="3"/>
        <v>90</v>
      </c>
      <c r="B90" s="105"/>
      <c r="C90" s="113"/>
      <c r="E90" s="67" t="s">
        <v>176</v>
      </c>
      <c r="F90" s="20"/>
      <c r="G90" s="45"/>
      <c r="H90" s="70" t="str">
        <f>IF(AND(ISBLANK(H91),ISBLANK(H92)),"",IF(OR(ISBLANK(H91),ISBLANK(H92)),"","Achtung, es darf nur eine Eintragung erfolgen"))</f>
        <v/>
      </c>
      <c r="I90" s="20"/>
      <c r="J90" s="52"/>
      <c r="L90" s="63"/>
      <c r="M90" s="20"/>
      <c r="N90" s="20"/>
      <c r="O90" s="20"/>
    </row>
    <row r="91" spans="1:15" ht="15" customHeight="1">
      <c r="A91" s="103">
        <f t="shared" si="3"/>
        <v>91</v>
      </c>
      <c r="B91" s="104" t="s">
        <v>51</v>
      </c>
      <c r="C91" s="113"/>
      <c r="E91" s="28" t="s">
        <v>196</v>
      </c>
      <c r="F91" s="20"/>
      <c r="G91" s="45"/>
      <c r="H91" s="71"/>
      <c r="I91" s="20"/>
      <c r="J91" s="52" t="s">
        <v>200</v>
      </c>
      <c r="K91" s="74" t="str">
        <f>IF(AND(ISBLANK(H91),ISBLANK(H92)),"wahr",IF(AND(NOT(ISBLANK(H91)),NOT(ISBLANK(H92))),"wahr","falsch"))</f>
        <v>wahr</v>
      </c>
      <c r="L91" s="63"/>
      <c r="M91" s="20"/>
      <c r="N91" s="20"/>
      <c r="O91" s="20"/>
    </row>
    <row r="92" spans="1:15">
      <c r="A92" s="103">
        <f t="shared" si="3"/>
        <v>92</v>
      </c>
      <c r="B92" s="105"/>
      <c r="C92" s="113"/>
      <c r="E92" s="28" t="s">
        <v>195</v>
      </c>
      <c r="F92" s="13"/>
      <c r="G92" s="42"/>
      <c r="H92" s="62"/>
      <c r="I92" s="20" t="s">
        <v>47</v>
      </c>
      <c r="J92" s="52" t="s">
        <v>201</v>
      </c>
      <c r="K92" s="23" t="str">
        <f>IF(AND(ISBLANK(H91),ISBLANK(H92)),"wahr",IF(AND(NOT(ISBLANK(H91)),NOT(ISBLANK(H92))),"wahr","falsch"))</f>
        <v>wahr</v>
      </c>
      <c r="L92" s="63"/>
      <c r="M92" s="20"/>
      <c r="N92" s="20"/>
      <c r="O92" s="20"/>
    </row>
    <row r="93" spans="1:15">
      <c r="A93" s="103">
        <f t="shared" si="3"/>
        <v>93</v>
      </c>
      <c r="B93" s="105" t="s">
        <v>51</v>
      </c>
      <c r="C93" s="113"/>
      <c r="E93" s="28" t="s">
        <v>158</v>
      </c>
      <c r="F93" s="13"/>
      <c r="G93" s="42"/>
      <c r="H93" s="62"/>
      <c r="I93" s="20" t="s">
        <v>47</v>
      </c>
      <c r="J93" s="72" t="s">
        <v>29</v>
      </c>
      <c r="K93" s="23" t="b">
        <f>ISBLANK(H93)</f>
        <v>1</v>
      </c>
      <c r="L93" s="63"/>
      <c r="M93" s="20"/>
      <c r="N93" s="20"/>
      <c r="O93" s="20"/>
    </row>
    <row r="94" spans="1:15">
      <c r="A94" s="103">
        <f t="shared" si="3"/>
        <v>94</v>
      </c>
      <c r="B94" s="110"/>
      <c r="C94" s="113"/>
      <c r="E94" s="67" t="s">
        <v>177</v>
      </c>
      <c r="F94" s="13"/>
      <c r="G94" s="42"/>
      <c r="H94" s="70"/>
      <c r="I94" s="20"/>
      <c r="J94" s="72"/>
      <c r="K94" s="23"/>
      <c r="L94" s="63"/>
      <c r="M94" s="20"/>
      <c r="N94" s="20"/>
      <c r="O94" s="20"/>
    </row>
    <row r="95" spans="1:15" ht="12.75" customHeight="1">
      <c r="A95" s="103">
        <f t="shared" si="3"/>
        <v>95</v>
      </c>
      <c r="B95" s="110"/>
      <c r="C95" s="113"/>
      <c r="E95" s="28" t="s">
        <v>196</v>
      </c>
      <c r="F95" s="13"/>
      <c r="G95" s="42"/>
      <c r="H95" s="71"/>
      <c r="I95" s="20"/>
      <c r="J95" s="52" t="s">
        <v>200</v>
      </c>
      <c r="K95" s="74" t="str">
        <f>IF(AND(ISBLANK(H95),ISBLANK(H96)),"wahr",IF(AND(NOT(ISBLANK(H95)),NOT(ISBLANK(H96))),"wahr","falsch"))</f>
        <v>wahr</v>
      </c>
      <c r="L95" s="63"/>
      <c r="M95" s="20"/>
      <c r="N95" s="20"/>
      <c r="O95" s="20"/>
    </row>
    <row r="96" spans="1:15">
      <c r="A96" s="103">
        <f t="shared" si="3"/>
        <v>96</v>
      </c>
      <c r="B96" s="110"/>
      <c r="C96" s="113"/>
      <c r="E96" s="28" t="s">
        <v>195</v>
      </c>
      <c r="F96" s="13"/>
      <c r="G96" s="42"/>
      <c r="H96" s="62"/>
      <c r="I96" s="20" t="s">
        <v>47</v>
      </c>
      <c r="J96" s="52" t="s">
        <v>201</v>
      </c>
      <c r="K96" s="23" t="str">
        <f>IF(AND(ISBLANK(H95),ISBLANK(H96)),"wahr",IF(AND(NOT(ISBLANK(H95)),NOT(ISBLANK(H96))),"wahr","falsch"))</f>
        <v>wahr</v>
      </c>
      <c r="L96" s="63"/>
      <c r="M96" s="20"/>
      <c r="N96" s="20"/>
      <c r="O96" s="20"/>
    </row>
    <row r="97" spans="1:15">
      <c r="A97" s="103">
        <f t="shared" si="3"/>
        <v>97</v>
      </c>
      <c r="B97" s="110"/>
      <c r="C97" s="113"/>
      <c r="E97" s="28" t="s">
        <v>158</v>
      </c>
      <c r="F97" s="13"/>
      <c r="G97" s="42"/>
      <c r="H97" s="62"/>
      <c r="I97" s="20" t="s">
        <v>47</v>
      </c>
      <c r="J97" s="72" t="s">
        <v>29</v>
      </c>
      <c r="K97" s="23" t="b">
        <f>ISBLANK(H97)</f>
        <v>1</v>
      </c>
      <c r="L97" s="63"/>
      <c r="M97" s="20"/>
      <c r="N97" s="20"/>
      <c r="O97" s="20"/>
    </row>
    <row r="98" spans="1:15">
      <c r="A98" s="103">
        <f t="shared" si="3"/>
        <v>98</v>
      </c>
      <c r="B98" s="104"/>
      <c r="C98" s="113"/>
      <c r="E98" s="13"/>
      <c r="F98" s="13"/>
      <c r="G98" s="45"/>
      <c r="H98" s="65"/>
      <c r="I98" s="20"/>
      <c r="J98" s="20"/>
      <c r="L98" s="20"/>
      <c r="M98" s="20"/>
      <c r="N98" s="20"/>
      <c r="O98" s="20"/>
    </row>
    <row r="99" spans="1:15">
      <c r="A99" s="103">
        <f t="shared" si="3"/>
        <v>99</v>
      </c>
      <c r="B99" s="104"/>
      <c r="C99" s="113"/>
      <c r="E99" s="13" t="s">
        <v>191</v>
      </c>
      <c r="F99" s="13"/>
      <c r="G99" s="45"/>
      <c r="H99" s="65"/>
      <c r="I99" s="20"/>
      <c r="J99" s="20"/>
      <c r="L99" s="20"/>
      <c r="M99" s="20"/>
      <c r="N99" s="20"/>
      <c r="O99" s="20"/>
    </row>
    <row r="100" spans="1:15">
      <c r="A100" s="103">
        <f t="shared" si="3"/>
        <v>100</v>
      </c>
      <c r="B100" s="104"/>
      <c r="C100" s="113"/>
      <c r="E100" s="67" t="s">
        <v>192</v>
      </c>
      <c r="F100" s="67"/>
      <c r="G100" s="42"/>
      <c r="H100" s="56"/>
      <c r="I100" s="20" t="s">
        <v>47</v>
      </c>
      <c r="J100" s="72" t="s">
        <v>33</v>
      </c>
      <c r="L100" s="20"/>
      <c r="M100" s="20"/>
      <c r="N100" s="20"/>
      <c r="O100" s="20"/>
    </row>
    <row r="101" spans="1:15">
      <c r="A101" s="103">
        <f t="shared" si="3"/>
        <v>101</v>
      </c>
      <c r="B101" s="104"/>
      <c r="C101" s="113"/>
      <c r="E101" s="67" t="s">
        <v>187</v>
      </c>
      <c r="F101" s="67"/>
      <c r="G101" s="42"/>
      <c r="H101" s="56"/>
      <c r="I101" s="20" t="s">
        <v>47</v>
      </c>
      <c r="J101" s="72" t="s">
        <v>33</v>
      </c>
      <c r="L101" s="20"/>
      <c r="M101" s="20"/>
      <c r="N101" s="20"/>
      <c r="O101" s="20"/>
    </row>
    <row r="102" spans="1:15">
      <c r="A102" s="103">
        <f t="shared" ref="A102:A103" si="4">ROW(B102)</f>
        <v>102</v>
      </c>
      <c r="B102" s="104"/>
      <c r="C102" s="113"/>
      <c r="E102" s="13"/>
      <c r="F102" s="28"/>
      <c r="G102" s="66"/>
      <c r="H102" s="65"/>
      <c r="I102" s="20"/>
      <c r="J102" s="63"/>
      <c r="L102" s="20"/>
      <c r="M102" s="20"/>
      <c r="N102" s="20"/>
      <c r="O102" s="20"/>
    </row>
    <row r="103" spans="1:15">
      <c r="A103" s="103">
        <f t="shared" si="4"/>
        <v>103</v>
      </c>
      <c r="B103" s="110"/>
      <c r="C103" s="113"/>
      <c r="E103" s="13" t="s">
        <v>91</v>
      </c>
      <c r="F103" s="13"/>
      <c r="G103" s="42"/>
      <c r="H103" s="65"/>
      <c r="I103" s="20"/>
      <c r="J103" s="20"/>
      <c r="L103" s="20"/>
      <c r="M103" s="20"/>
      <c r="N103" s="20"/>
      <c r="O103" s="20"/>
    </row>
    <row r="104" spans="1:15">
      <c r="A104" s="103">
        <f t="shared" si="0"/>
        <v>104</v>
      </c>
      <c r="B104" s="105" t="s">
        <v>51</v>
      </c>
      <c r="C104" s="113"/>
      <c r="E104" s="12" t="s">
        <v>62</v>
      </c>
      <c r="F104" s="13"/>
      <c r="G104" s="39"/>
      <c r="H104" s="57"/>
      <c r="J104" s="5" t="s">
        <v>29</v>
      </c>
      <c r="K104" s="23" t="b">
        <f>ISBLANK(H104)</f>
        <v>1</v>
      </c>
      <c r="L104" s="23"/>
    </row>
    <row r="105" spans="1:15">
      <c r="A105" s="103">
        <f t="shared" si="0"/>
        <v>105</v>
      </c>
      <c r="B105" s="105"/>
      <c r="C105" s="113"/>
      <c r="E105" s="27" t="s">
        <v>61</v>
      </c>
      <c r="F105" s="13"/>
      <c r="G105" s="39"/>
      <c r="H105" s="57"/>
      <c r="I105" s="5" t="s">
        <v>4</v>
      </c>
      <c r="J105" s="5" t="s">
        <v>33</v>
      </c>
      <c r="M105" s="20" t="s">
        <v>144</v>
      </c>
    </row>
    <row r="106" spans="1:15">
      <c r="A106" s="103">
        <f t="shared" si="0"/>
        <v>106</v>
      </c>
      <c r="B106" s="105"/>
      <c r="C106" s="113"/>
      <c r="E106" s="12" t="s">
        <v>58</v>
      </c>
      <c r="F106" s="13"/>
      <c r="G106" s="39"/>
      <c r="H106" s="57"/>
      <c r="J106" s="5" t="s">
        <v>29</v>
      </c>
      <c r="K106" s="23" t="b">
        <f>ISBLANK(H106)</f>
        <v>1</v>
      </c>
      <c r="L106" s="23"/>
      <c r="M106" s="5" t="s">
        <v>145</v>
      </c>
    </row>
    <row r="107" spans="1:15">
      <c r="A107" s="103">
        <f>ROW(B107)</f>
        <v>107</v>
      </c>
      <c r="B107" s="104"/>
      <c r="C107" s="113"/>
      <c r="E107" s="27" t="s">
        <v>106</v>
      </c>
      <c r="F107" s="13"/>
      <c r="G107" s="39"/>
      <c r="H107" s="55"/>
      <c r="I107" s="5" t="s">
        <v>4</v>
      </c>
      <c r="J107" s="5" t="s">
        <v>33</v>
      </c>
      <c r="K107" s="23"/>
    </row>
    <row r="108" spans="1:15">
      <c r="A108" s="103">
        <f>ROW(B108)</f>
        <v>108</v>
      </c>
      <c r="B108" s="104"/>
      <c r="C108" s="113"/>
      <c r="E108" s="12" t="s">
        <v>60</v>
      </c>
      <c r="F108" s="13"/>
      <c r="G108" s="39"/>
      <c r="H108" s="55"/>
      <c r="I108" s="5" t="s">
        <v>4</v>
      </c>
      <c r="J108" s="5" t="s">
        <v>33</v>
      </c>
      <c r="M108" s="20" t="s">
        <v>111</v>
      </c>
    </row>
    <row r="109" spans="1:15">
      <c r="A109" s="103">
        <f>ROW(B109)</f>
        <v>109</v>
      </c>
      <c r="B109" s="104"/>
      <c r="C109" s="113"/>
      <c r="E109" s="14"/>
      <c r="F109" s="9"/>
      <c r="G109" s="41"/>
    </row>
    <row r="110" spans="1:15">
      <c r="A110" s="103">
        <f>ROW(B110)</f>
        <v>110</v>
      </c>
      <c r="B110" s="105" t="s">
        <v>51</v>
      </c>
      <c r="C110" s="116"/>
      <c r="D110" s="19"/>
      <c r="E110" s="12" t="s">
        <v>103</v>
      </c>
      <c r="F110" s="20"/>
      <c r="G110" s="42"/>
      <c r="H110" s="60"/>
      <c r="I110" s="20"/>
      <c r="J110" s="20" t="s">
        <v>29</v>
      </c>
      <c r="K110" s="23" t="b">
        <f>ISBLANK(H110)</f>
        <v>1</v>
      </c>
      <c r="L110" s="23"/>
      <c r="M110" s="19"/>
      <c r="N110" s="19"/>
      <c r="O110" s="19"/>
    </row>
    <row r="111" spans="1:15">
      <c r="A111" s="103">
        <f>ROW(B111)</f>
        <v>111</v>
      </c>
      <c r="B111" s="105" t="s">
        <v>51</v>
      </c>
      <c r="C111" s="116"/>
      <c r="D111" s="19"/>
      <c r="E111" s="12" t="s">
        <v>99</v>
      </c>
      <c r="F111" s="13"/>
      <c r="G111" s="42"/>
      <c r="H111" s="61"/>
      <c r="I111" s="20"/>
      <c r="J111" s="20" t="s">
        <v>29</v>
      </c>
      <c r="K111" s="23" t="b">
        <f>ISBLANK(H111)</f>
        <v>1</v>
      </c>
      <c r="L111" s="31"/>
      <c r="M111" s="20"/>
      <c r="N111" s="20"/>
      <c r="O111" s="20"/>
    </row>
    <row r="112" spans="1:15">
      <c r="A112" s="103">
        <f t="shared" ref="A112:A120" si="5">ROW(B112)</f>
        <v>112</v>
      </c>
      <c r="B112" s="105"/>
      <c r="C112" s="116"/>
      <c r="D112" s="19"/>
      <c r="E112" s="27" t="s">
        <v>59</v>
      </c>
      <c r="F112" s="20"/>
      <c r="G112" s="42"/>
      <c r="H112" s="56"/>
      <c r="I112" s="20" t="s">
        <v>4</v>
      </c>
      <c r="J112" s="20" t="s">
        <v>33</v>
      </c>
      <c r="L112" s="20"/>
      <c r="M112" s="20" t="s">
        <v>97</v>
      </c>
      <c r="N112" s="20"/>
      <c r="O112" s="20"/>
    </row>
    <row r="113" spans="1:15">
      <c r="A113" s="103">
        <f t="shared" si="5"/>
        <v>113</v>
      </c>
      <c r="B113" s="105"/>
      <c r="C113" s="116"/>
      <c r="D113" s="19"/>
      <c r="E113" s="12" t="s">
        <v>147</v>
      </c>
      <c r="F113" s="20"/>
      <c r="G113" s="42"/>
      <c r="H113" s="60"/>
      <c r="I113" s="20"/>
      <c r="J113" s="20" t="s">
        <v>29</v>
      </c>
      <c r="K113" s="23" t="b">
        <f>ISBLANK(H113)</f>
        <v>1</v>
      </c>
      <c r="L113" s="20"/>
      <c r="M113" s="20"/>
      <c r="N113" s="20"/>
      <c r="O113" s="20"/>
    </row>
    <row r="114" spans="1:15">
      <c r="A114" s="103">
        <f t="shared" si="5"/>
        <v>114</v>
      </c>
      <c r="B114" s="105" t="s">
        <v>51</v>
      </c>
      <c r="C114" s="116"/>
      <c r="D114" s="19"/>
      <c r="E114" s="14" t="s">
        <v>131</v>
      </c>
      <c r="F114" s="20"/>
      <c r="G114" s="42"/>
      <c r="H114" s="60"/>
      <c r="I114" s="5" t="s">
        <v>27</v>
      </c>
      <c r="J114" s="20" t="s">
        <v>33</v>
      </c>
      <c r="K114" s="23"/>
      <c r="L114" s="31"/>
      <c r="M114" s="20" t="str">
        <f>"wenn k.A., dann Standardansatz: "&amp;MID(Ausgabe!E121,1,2)&amp;"."&amp;MID(Ausgabe!E121,3,3)&amp;" €"</f>
        <v>wenn k.A., dann Standardansatz: 40.000 €</v>
      </c>
      <c r="N114" s="20"/>
      <c r="O114" s="20"/>
    </row>
    <row r="115" spans="1:15">
      <c r="A115" s="103">
        <f t="shared" si="5"/>
        <v>115</v>
      </c>
      <c r="B115" s="105"/>
      <c r="C115" s="113"/>
    </row>
    <row r="116" spans="1:15">
      <c r="A116" s="103">
        <f t="shared" si="5"/>
        <v>116</v>
      </c>
      <c r="B116" s="105" t="s">
        <v>51</v>
      </c>
      <c r="C116" s="116"/>
      <c r="D116" s="19"/>
      <c r="E116" s="12" t="s">
        <v>105</v>
      </c>
      <c r="F116" s="20"/>
      <c r="G116" s="45"/>
      <c r="H116" s="56"/>
      <c r="I116" s="20"/>
      <c r="J116" s="20" t="s">
        <v>29</v>
      </c>
      <c r="K116" s="23" t="b">
        <f>ISBLANK(H116)</f>
        <v>1</v>
      </c>
      <c r="L116" s="5"/>
    </row>
    <row r="117" spans="1:15">
      <c r="A117" s="103">
        <f t="shared" si="5"/>
        <v>117</v>
      </c>
      <c r="B117" s="105"/>
      <c r="C117" s="116"/>
      <c r="D117" s="19"/>
      <c r="E117" s="12" t="s">
        <v>215</v>
      </c>
      <c r="F117" s="20"/>
      <c r="G117" s="45"/>
      <c r="H117" s="61"/>
      <c r="I117" s="20"/>
      <c r="J117" s="20" t="s">
        <v>29</v>
      </c>
      <c r="K117" s="23" t="b">
        <f>ISBLANK(H117)</f>
        <v>1</v>
      </c>
      <c r="L117" s="5"/>
    </row>
    <row r="118" spans="1:15">
      <c r="A118" s="103">
        <f t="shared" si="5"/>
        <v>118</v>
      </c>
      <c r="B118" s="105" t="s">
        <v>51</v>
      </c>
      <c r="C118" s="113"/>
      <c r="E118" s="27" t="s">
        <v>216</v>
      </c>
      <c r="F118" s="13"/>
      <c r="G118" s="39"/>
      <c r="H118" s="55"/>
      <c r="I118" s="5" t="s">
        <v>4</v>
      </c>
      <c r="J118" s="5" t="str">
        <f>IF(H117="ja","muss","")</f>
        <v/>
      </c>
      <c r="K118" s="19" t="str">
        <f>IF($H$117="ja",ISBLANK(H118),IF($H$117="nein",IF(H118&lt;&gt;"","WAHR",""),""))</f>
        <v/>
      </c>
    </row>
    <row r="119" spans="1:15">
      <c r="A119" s="103">
        <f t="shared" si="5"/>
        <v>119</v>
      </c>
      <c r="B119" s="105"/>
      <c r="C119" s="116"/>
      <c r="D119" s="19"/>
      <c r="E119" s="27" t="s">
        <v>217</v>
      </c>
      <c r="F119" s="13"/>
      <c r="G119" s="42"/>
      <c r="H119" s="55"/>
      <c r="J119" s="5" t="str">
        <f>IF(H117="ja","muss","")</f>
        <v/>
      </c>
      <c r="K119" s="19" t="str">
        <f>IF($H$117="ja",ISBLANK(H119),IF($H$117="nein",IF(H119&lt;&gt;"","WAHR",""),""))</f>
        <v/>
      </c>
      <c r="L119" s="5"/>
    </row>
    <row r="120" spans="1:15">
      <c r="A120" s="103">
        <f t="shared" si="5"/>
        <v>120</v>
      </c>
      <c r="B120" s="105" t="s">
        <v>51</v>
      </c>
      <c r="C120" s="113"/>
      <c r="E120" s="14" t="s">
        <v>100</v>
      </c>
      <c r="F120" s="15"/>
      <c r="G120" s="41"/>
      <c r="H120" s="59"/>
      <c r="I120" s="5" t="s">
        <v>27</v>
      </c>
      <c r="J120" s="9" t="s">
        <v>50</v>
      </c>
      <c r="K120" s="26"/>
      <c r="L120" s="26"/>
      <c r="M120" s="5" t="str">
        <f>"wenn k.A., dann Standardansatz: "&amp;MID(Ausgabe!E132,1,2)&amp;"."&amp;MID(Ausgabe!E132,3,3)&amp;" €/Kind"</f>
        <v>wenn k.A., dann Standardansatz: 68.700 €/Kind</v>
      </c>
    </row>
    <row r="121" spans="1:15">
      <c r="A121" s="103">
        <f>ROW(B121)</f>
        <v>121</v>
      </c>
      <c r="B121" s="112"/>
      <c r="C121" s="116"/>
      <c r="D121" s="19"/>
      <c r="E121" s="30"/>
      <c r="F121" s="19"/>
      <c r="G121" s="39"/>
      <c r="H121" s="32"/>
      <c r="I121" s="19"/>
      <c r="J121" s="19"/>
      <c r="K121" s="23"/>
      <c r="L121" s="23"/>
      <c r="M121" s="19"/>
      <c r="N121" s="19"/>
      <c r="O121" s="19"/>
    </row>
    <row r="122" spans="1:15">
      <c r="A122" s="103">
        <f>ROW(B122)</f>
        <v>122</v>
      </c>
      <c r="B122" s="112"/>
      <c r="C122" s="116"/>
      <c r="D122" s="19"/>
      <c r="E122" s="13" t="s">
        <v>225</v>
      </c>
      <c r="F122" s="19"/>
      <c r="G122" s="39"/>
      <c r="H122" s="32"/>
      <c r="I122" s="19"/>
      <c r="J122" s="19"/>
      <c r="K122" s="23"/>
      <c r="L122" s="23"/>
      <c r="M122" s="19"/>
      <c r="N122" s="19"/>
      <c r="O122" s="19"/>
    </row>
    <row r="123" spans="1:15">
      <c r="A123" s="103">
        <f>ROW(B123)</f>
        <v>123</v>
      </c>
      <c r="B123" s="105" t="s">
        <v>51</v>
      </c>
      <c r="C123" s="113"/>
      <c r="E123" s="12" t="s">
        <v>171</v>
      </c>
      <c r="F123" s="13"/>
      <c r="G123" s="42"/>
      <c r="H123" s="62"/>
      <c r="I123" s="20" t="s">
        <v>0</v>
      </c>
      <c r="J123" s="63" t="s">
        <v>33</v>
      </c>
      <c r="K123" s="23" t="str">
        <f>IF(H123&gt;50,"wahr","")</f>
        <v/>
      </c>
      <c r="L123" s="31"/>
      <c r="M123" s="20" t="s">
        <v>172</v>
      </c>
      <c r="N123" s="20"/>
      <c r="O123" s="20"/>
    </row>
    <row r="124" spans="1:15">
      <c r="A124" s="103">
        <f t="shared" ref="A124" si="6">ROW(B124)</f>
        <v>124</v>
      </c>
      <c r="B124" s="182"/>
      <c r="C124" s="114"/>
      <c r="D124" s="20"/>
      <c r="E124" s="12" t="s">
        <v>221</v>
      </c>
      <c r="F124" s="13"/>
      <c r="G124" s="42"/>
      <c r="H124" s="62"/>
      <c r="I124" s="20" t="s">
        <v>54</v>
      </c>
      <c r="J124" s="20" t="s">
        <v>33</v>
      </c>
      <c r="K124" s="20"/>
      <c r="L124" s="20"/>
      <c r="M124" s="20" t="str">
        <f>"wenn k.A., dann Standardansatz: "&amp;TEXT(Ausgabe!E153,"#.###")&amp;" €/m² Wfl"</f>
        <v>wenn k.A., dann Standardansatz: 3.061 €/m² Wfl</v>
      </c>
    </row>
    <row r="126" spans="1:15" ht="21">
      <c r="H126" s="77" t="s">
        <v>229</v>
      </c>
    </row>
  </sheetData>
  <sheetProtection algorithmName="SHA-512" hashValue="XVaZV2UK98a6oR1Vtm2v3/Kk6uuWZt7wI3ZxIT0EQcwfptdWYLSh7XcnD0TN44GFer7FhbkplfyCNqpVg2c9vg==" saltValue="8weVr5Is1t8/dsaRdKqyLw==" spinCount="100000" sheet="1" formatColumns="0" selectLockedCells="1"/>
  <protectedRanges>
    <protectedRange sqref="H37:H44 H108 H103:H106 H110 H112:H114 H118 H49 H100:H101 H55 H46 H120:H123 H89:H97" name="Bereich1"/>
    <protectedRange sqref="H119" name="Bereich1_2"/>
    <protectedRange sqref="H124" name="Bereich1_1"/>
    <protectedRange sqref="H16:H19" name="Bereich1_7"/>
    <protectedRange sqref="H22:H24" name="Bereich1_8"/>
    <protectedRange sqref="H25" name="Bereich1_3_2"/>
    <protectedRange sqref="H29:H30" name="Bereich1_9"/>
    <protectedRange sqref="H36" name="Bereich1_10"/>
  </protectedRanges>
  <dataConsolidate/>
  <mergeCells count="2">
    <mergeCell ref="J51:J52"/>
    <mergeCell ref="J53:J54"/>
  </mergeCells>
  <conditionalFormatting sqref="K21:L24 K110:L110 K30:L30 K114:L114 K68:K70 K87 K72:K73 K75:K76 K78:K79 K81:K82 K84:K85 L25 K16:L19 K93:K94">
    <cfRule type="containsText" dxfId="106" priority="203" stopIfTrue="1" operator="containsText" text="wahr">
      <formula>NOT(ISERROR(SEARCH("wahr",K16)))</formula>
    </cfRule>
  </conditionalFormatting>
  <conditionalFormatting sqref="K123:L123">
    <cfRule type="containsText" dxfId="105" priority="190" stopIfTrue="1" operator="containsText" text="wahr">
      <formula>NOT(ISERROR(SEARCH("wahr",K123)))</formula>
    </cfRule>
  </conditionalFormatting>
  <conditionalFormatting sqref="K104:L104">
    <cfRule type="containsText" dxfId="104" priority="188" stopIfTrue="1" operator="containsText" text="wahr">
      <formula>NOT(ISERROR(SEARCH("wahr",K104)))</formula>
    </cfRule>
  </conditionalFormatting>
  <conditionalFormatting sqref="K106:L106 K107">
    <cfRule type="containsText" dxfId="103" priority="187" stopIfTrue="1" operator="containsText" text="wahr">
      <formula>NOT(ISERROR(SEARCH("wahr",K106)))</formula>
    </cfRule>
  </conditionalFormatting>
  <conditionalFormatting sqref="K111:L111">
    <cfRule type="containsText" dxfId="102" priority="186" stopIfTrue="1" operator="containsText" text="wahr">
      <formula>NOT(ISERROR(SEARCH("wahr",K111)))</formula>
    </cfRule>
  </conditionalFormatting>
  <conditionalFormatting sqref="L29">
    <cfRule type="containsText" dxfId="101" priority="185" stopIfTrue="1" operator="containsText" text="wahr">
      <formula>NOT(ISERROR(SEARCH("wahr",L29)))</formula>
    </cfRule>
  </conditionalFormatting>
  <conditionalFormatting sqref="L29 K114:L114 L113 K138:L65565 L71 L74 L77 L80 L83 L86 K98:L112 K72:L73 K75:L76 K78:L79 K81:L82 K84:L85 K87:L89 L95:L97 L90:L92 K121:L123 L118 L120 K49:L70 K26:L28 L25 K30:L46 K15:L24 K93:L94">
    <cfRule type="containsText" dxfId="100" priority="180" stopIfTrue="1" operator="containsText" text="falsch">
      <formula>NOT(ISERROR(SEARCH("falsch",K15)))</formula>
    </cfRule>
    <cfRule type="containsText" dxfId="99" priority="181" stopIfTrue="1" operator="containsText" text="wahr">
      <formula>NOT(ISERROR(SEARCH("wahr",K15)))</formula>
    </cfRule>
    <cfRule type="containsText" dxfId="98" priority="182" stopIfTrue="1" operator="containsText" text="Wahr">
      <formula>NOT(ISERROR(SEARCH("Wahr",K15)))</formula>
    </cfRule>
  </conditionalFormatting>
  <conditionalFormatting sqref="K113">
    <cfRule type="containsText" dxfId="97" priority="144" stopIfTrue="1" operator="containsText" text="wahr">
      <formula>NOT(ISERROR(SEARCH("wahr",K113)))</formula>
    </cfRule>
  </conditionalFormatting>
  <conditionalFormatting sqref="K113">
    <cfRule type="containsText" dxfId="96" priority="141" stopIfTrue="1" operator="containsText" text="falsch">
      <formula>NOT(ISERROR(SEARCH("falsch",K113)))</formula>
    </cfRule>
    <cfRule type="containsText" dxfId="95" priority="142" stopIfTrue="1" operator="containsText" text="wahr">
      <formula>NOT(ISERROR(SEARCH("wahr",K113)))</formula>
    </cfRule>
    <cfRule type="containsText" dxfId="94" priority="143" stopIfTrue="1" operator="containsText" text="Wahr">
      <formula>NOT(ISERROR(SEARCH("Wahr",K113)))</formula>
    </cfRule>
  </conditionalFormatting>
  <conditionalFormatting sqref="K29">
    <cfRule type="containsText" dxfId="93" priority="140" stopIfTrue="1" operator="containsText" text="wahr">
      <formula>NOT(ISERROR(SEARCH("wahr",K29)))</formula>
    </cfRule>
  </conditionalFormatting>
  <conditionalFormatting sqref="K29">
    <cfRule type="containsText" dxfId="92" priority="137" stopIfTrue="1" operator="containsText" text="falsch">
      <formula>NOT(ISERROR(SEARCH("falsch",K29)))</formula>
    </cfRule>
    <cfRule type="containsText" dxfId="91" priority="138" stopIfTrue="1" operator="containsText" text="wahr">
      <formula>NOT(ISERROR(SEARCH("wahr",K29)))</formula>
    </cfRule>
    <cfRule type="containsText" dxfId="90" priority="139" stopIfTrue="1" operator="containsText" text="Wahr">
      <formula>NOT(ISERROR(SEARCH("Wahr",K29)))</formula>
    </cfRule>
  </conditionalFormatting>
  <conditionalFormatting sqref="K89">
    <cfRule type="containsText" dxfId="89" priority="136" stopIfTrue="1" operator="containsText" text="wahr">
      <formula>NOT(ISERROR(SEARCH("wahr",K89)))</formula>
    </cfRule>
  </conditionalFormatting>
  <conditionalFormatting sqref="L48">
    <cfRule type="containsText" dxfId="88" priority="128" stopIfTrue="1" operator="containsText" text="falsch">
      <formula>NOT(ISERROR(SEARCH("falsch",L48)))</formula>
    </cfRule>
    <cfRule type="containsText" dxfId="87" priority="129" stopIfTrue="1" operator="containsText" text="wahr">
      <formula>NOT(ISERROR(SEARCH("wahr",L48)))</formula>
    </cfRule>
    <cfRule type="containsText" dxfId="86" priority="130" stopIfTrue="1" operator="containsText" text="Wahr">
      <formula>NOT(ISERROR(SEARCH("Wahr",L48)))</formula>
    </cfRule>
  </conditionalFormatting>
  <conditionalFormatting sqref="K71">
    <cfRule type="containsText" dxfId="85" priority="94" stopIfTrue="1" operator="containsText" text="wahr">
      <formula>NOT(ISERROR(SEARCH("wahr",K71)))</formula>
    </cfRule>
  </conditionalFormatting>
  <conditionalFormatting sqref="K71">
    <cfRule type="containsText" dxfId="84" priority="91" stopIfTrue="1" operator="containsText" text="falsch">
      <formula>NOT(ISERROR(SEARCH("falsch",K71)))</formula>
    </cfRule>
    <cfRule type="containsText" dxfId="83" priority="92" stopIfTrue="1" operator="containsText" text="wahr">
      <formula>NOT(ISERROR(SEARCH("wahr",K71)))</formula>
    </cfRule>
    <cfRule type="containsText" dxfId="82" priority="93" stopIfTrue="1" operator="containsText" text="Wahr">
      <formula>NOT(ISERROR(SEARCH("Wahr",K71)))</formula>
    </cfRule>
  </conditionalFormatting>
  <conditionalFormatting sqref="K71">
    <cfRule type="containsText" dxfId="81" priority="90" stopIfTrue="1" operator="containsText" text="wahr">
      <formula>NOT(ISERROR(SEARCH("wahr",K71)))</formula>
    </cfRule>
  </conditionalFormatting>
  <conditionalFormatting sqref="K71">
    <cfRule type="containsText" dxfId="80" priority="89" stopIfTrue="1" operator="containsText" text="wahr">
      <formula>NOT(ISERROR(SEARCH("wahr",K71)))</formula>
    </cfRule>
  </conditionalFormatting>
  <conditionalFormatting sqref="K74">
    <cfRule type="containsText" dxfId="79" priority="88" stopIfTrue="1" operator="containsText" text="wahr">
      <formula>NOT(ISERROR(SEARCH("wahr",K74)))</formula>
    </cfRule>
  </conditionalFormatting>
  <conditionalFormatting sqref="K74">
    <cfRule type="containsText" dxfId="78" priority="85" stopIfTrue="1" operator="containsText" text="falsch">
      <formula>NOT(ISERROR(SEARCH("falsch",K74)))</formula>
    </cfRule>
    <cfRule type="containsText" dxfId="77" priority="86" stopIfTrue="1" operator="containsText" text="wahr">
      <formula>NOT(ISERROR(SEARCH("wahr",K74)))</formula>
    </cfRule>
    <cfRule type="containsText" dxfId="76" priority="87" stopIfTrue="1" operator="containsText" text="Wahr">
      <formula>NOT(ISERROR(SEARCH("Wahr",K74)))</formula>
    </cfRule>
  </conditionalFormatting>
  <conditionalFormatting sqref="K74">
    <cfRule type="containsText" dxfId="75" priority="84" stopIfTrue="1" operator="containsText" text="wahr">
      <formula>NOT(ISERROR(SEARCH("wahr",K74)))</formula>
    </cfRule>
  </conditionalFormatting>
  <conditionalFormatting sqref="K74">
    <cfRule type="containsText" dxfId="74" priority="83" stopIfTrue="1" operator="containsText" text="wahr">
      <formula>NOT(ISERROR(SEARCH("wahr",K74)))</formula>
    </cfRule>
  </conditionalFormatting>
  <conditionalFormatting sqref="K77">
    <cfRule type="containsText" dxfId="73" priority="82" stopIfTrue="1" operator="containsText" text="wahr">
      <formula>NOT(ISERROR(SEARCH("wahr",K77)))</formula>
    </cfRule>
  </conditionalFormatting>
  <conditionalFormatting sqref="K77">
    <cfRule type="containsText" dxfId="72" priority="79" stopIfTrue="1" operator="containsText" text="falsch">
      <formula>NOT(ISERROR(SEARCH("falsch",K77)))</formula>
    </cfRule>
    <cfRule type="containsText" dxfId="71" priority="80" stopIfTrue="1" operator="containsText" text="wahr">
      <formula>NOT(ISERROR(SEARCH("wahr",K77)))</formula>
    </cfRule>
    <cfRule type="containsText" dxfId="70" priority="81" stopIfTrue="1" operator="containsText" text="Wahr">
      <formula>NOT(ISERROR(SEARCH("Wahr",K77)))</formula>
    </cfRule>
  </conditionalFormatting>
  <conditionalFormatting sqref="K77">
    <cfRule type="containsText" dxfId="69" priority="78" stopIfTrue="1" operator="containsText" text="wahr">
      <formula>NOT(ISERROR(SEARCH("wahr",K77)))</formula>
    </cfRule>
  </conditionalFormatting>
  <conditionalFormatting sqref="K77">
    <cfRule type="containsText" dxfId="68" priority="77" stopIfTrue="1" operator="containsText" text="wahr">
      <formula>NOT(ISERROR(SEARCH("wahr",K77)))</formula>
    </cfRule>
  </conditionalFormatting>
  <conditionalFormatting sqref="K80">
    <cfRule type="containsText" dxfId="67" priority="76" stopIfTrue="1" operator="containsText" text="wahr">
      <formula>NOT(ISERROR(SEARCH("wahr",K80)))</formula>
    </cfRule>
  </conditionalFormatting>
  <conditionalFormatting sqref="K80">
    <cfRule type="containsText" dxfId="66" priority="73" stopIfTrue="1" operator="containsText" text="falsch">
      <formula>NOT(ISERROR(SEARCH("falsch",K80)))</formula>
    </cfRule>
    <cfRule type="containsText" dxfId="65" priority="74" stopIfTrue="1" operator="containsText" text="wahr">
      <formula>NOT(ISERROR(SEARCH("wahr",K80)))</formula>
    </cfRule>
    <cfRule type="containsText" dxfId="64" priority="75" stopIfTrue="1" operator="containsText" text="Wahr">
      <formula>NOT(ISERROR(SEARCH("Wahr",K80)))</formula>
    </cfRule>
  </conditionalFormatting>
  <conditionalFormatting sqref="K80">
    <cfRule type="containsText" dxfId="63" priority="72" stopIfTrue="1" operator="containsText" text="wahr">
      <formula>NOT(ISERROR(SEARCH("wahr",K80)))</formula>
    </cfRule>
  </conditionalFormatting>
  <conditionalFormatting sqref="K80">
    <cfRule type="containsText" dxfId="62" priority="71" stopIfTrue="1" operator="containsText" text="wahr">
      <formula>NOT(ISERROR(SEARCH("wahr",K80)))</formula>
    </cfRule>
  </conditionalFormatting>
  <conditionalFormatting sqref="K83">
    <cfRule type="containsText" dxfId="61" priority="70" stopIfTrue="1" operator="containsText" text="wahr">
      <formula>NOT(ISERROR(SEARCH("wahr",K83)))</formula>
    </cfRule>
  </conditionalFormatting>
  <conditionalFormatting sqref="K83">
    <cfRule type="containsText" dxfId="60" priority="67" stopIfTrue="1" operator="containsText" text="falsch">
      <formula>NOT(ISERROR(SEARCH("falsch",K83)))</formula>
    </cfRule>
    <cfRule type="containsText" dxfId="59" priority="68" stopIfTrue="1" operator="containsText" text="wahr">
      <formula>NOT(ISERROR(SEARCH("wahr",K83)))</formula>
    </cfRule>
    <cfRule type="containsText" dxfId="58" priority="69" stopIfTrue="1" operator="containsText" text="Wahr">
      <formula>NOT(ISERROR(SEARCH("Wahr",K83)))</formula>
    </cfRule>
  </conditionalFormatting>
  <conditionalFormatting sqref="K83">
    <cfRule type="containsText" dxfId="57" priority="66" stopIfTrue="1" operator="containsText" text="wahr">
      <formula>NOT(ISERROR(SEARCH("wahr",K83)))</formula>
    </cfRule>
  </conditionalFormatting>
  <conditionalFormatting sqref="K83">
    <cfRule type="containsText" dxfId="56" priority="65" stopIfTrue="1" operator="containsText" text="wahr">
      <formula>NOT(ISERROR(SEARCH("wahr",K83)))</formula>
    </cfRule>
  </conditionalFormatting>
  <conditionalFormatting sqref="K86">
    <cfRule type="containsText" dxfId="55" priority="64" stopIfTrue="1" operator="containsText" text="wahr">
      <formula>NOT(ISERROR(SEARCH("wahr",K86)))</formula>
    </cfRule>
  </conditionalFormatting>
  <conditionalFormatting sqref="K86">
    <cfRule type="containsText" dxfId="54" priority="61" stopIfTrue="1" operator="containsText" text="falsch">
      <formula>NOT(ISERROR(SEARCH("falsch",K86)))</formula>
    </cfRule>
    <cfRule type="containsText" dxfId="53" priority="62" stopIfTrue="1" operator="containsText" text="wahr">
      <formula>NOT(ISERROR(SEARCH("wahr",K86)))</formula>
    </cfRule>
    <cfRule type="containsText" dxfId="52" priority="63" stopIfTrue="1" operator="containsText" text="Wahr">
      <formula>NOT(ISERROR(SEARCH("Wahr",K86)))</formula>
    </cfRule>
  </conditionalFormatting>
  <conditionalFormatting sqref="K86">
    <cfRule type="containsText" dxfId="51" priority="60" stopIfTrue="1" operator="containsText" text="wahr">
      <formula>NOT(ISERROR(SEARCH("wahr",K86)))</formula>
    </cfRule>
  </conditionalFormatting>
  <conditionalFormatting sqref="K86">
    <cfRule type="containsText" dxfId="50" priority="59" stopIfTrue="1" operator="containsText" text="wahr">
      <formula>NOT(ISERROR(SEARCH("wahr",K86)))</formula>
    </cfRule>
  </conditionalFormatting>
  <conditionalFormatting sqref="K97">
    <cfRule type="containsText" dxfId="49" priority="56" stopIfTrue="1" operator="containsText" text="falsch">
      <formula>NOT(ISERROR(SEARCH("falsch",K97)))</formula>
    </cfRule>
    <cfRule type="containsText" dxfId="48" priority="57" stopIfTrue="1" operator="containsText" text="wahr">
      <formula>NOT(ISERROR(SEARCH("wahr",K97)))</formula>
    </cfRule>
    <cfRule type="containsText" dxfId="47" priority="58" stopIfTrue="1" operator="containsText" text="Wahr">
      <formula>NOT(ISERROR(SEARCH("Wahr",K97)))</formula>
    </cfRule>
  </conditionalFormatting>
  <conditionalFormatting sqref="K97">
    <cfRule type="containsText" dxfId="46" priority="55" stopIfTrue="1" operator="containsText" text="wahr">
      <formula>NOT(ISERROR(SEARCH("wahr",K97)))</formula>
    </cfRule>
  </conditionalFormatting>
  <conditionalFormatting sqref="K97">
    <cfRule type="containsText" dxfId="45" priority="54" stopIfTrue="1" operator="containsText" text="wahr">
      <formula>NOT(ISERROR(SEARCH("wahr",K97)))</formula>
    </cfRule>
  </conditionalFormatting>
  <conditionalFormatting sqref="K92">
    <cfRule type="containsText" dxfId="44" priority="43" stopIfTrue="1" operator="containsText" text="wahr">
      <formula>NOT(ISERROR(SEARCH("wahr",K92)))</formula>
    </cfRule>
  </conditionalFormatting>
  <conditionalFormatting sqref="K91">
    <cfRule type="containsText" dxfId="43" priority="42" stopIfTrue="1" operator="containsText" text="wahr">
      <formula>NOT(ISERROR(SEARCH("wahr",K91)))</formula>
    </cfRule>
  </conditionalFormatting>
  <conditionalFormatting sqref="K91:K92">
    <cfRule type="containsText" dxfId="42" priority="39" stopIfTrue="1" operator="containsText" text="falsch">
      <formula>NOT(ISERROR(SEARCH("falsch",K91)))</formula>
    </cfRule>
    <cfRule type="containsText" dxfId="41" priority="40" stopIfTrue="1" operator="containsText" text="wahr">
      <formula>NOT(ISERROR(SEARCH("wahr",K91)))</formula>
    </cfRule>
    <cfRule type="containsText" dxfId="40" priority="41" stopIfTrue="1" operator="containsText" text="Wahr">
      <formula>NOT(ISERROR(SEARCH("Wahr",K91)))</formula>
    </cfRule>
  </conditionalFormatting>
  <conditionalFormatting sqref="K96">
    <cfRule type="containsText" dxfId="39" priority="38" stopIfTrue="1" operator="containsText" text="wahr">
      <formula>NOT(ISERROR(SEARCH("wahr",K96)))</formula>
    </cfRule>
  </conditionalFormatting>
  <conditionalFormatting sqref="K95">
    <cfRule type="containsText" dxfId="38" priority="37" stopIfTrue="1" operator="containsText" text="wahr">
      <formula>NOT(ISERROR(SEARCH("wahr",K95)))</formula>
    </cfRule>
  </conditionalFormatting>
  <conditionalFormatting sqref="K95:K96">
    <cfRule type="containsText" dxfId="37" priority="34" stopIfTrue="1" operator="containsText" text="falsch">
      <formula>NOT(ISERROR(SEARCH("falsch",K95)))</formula>
    </cfRule>
    <cfRule type="containsText" dxfId="36" priority="35" stopIfTrue="1" operator="containsText" text="wahr">
      <formula>NOT(ISERROR(SEARCH("wahr",K95)))</formula>
    </cfRule>
    <cfRule type="containsText" dxfId="35" priority="36" stopIfTrue="1" operator="containsText" text="Wahr">
      <formula>NOT(ISERROR(SEARCH("Wahr",K95)))</formula>
    </cfRule>
  </conditionalFormatting>
  <conditionalFormatting sqref="K47:L47">
    <cfRule type="containsText" dxfId="34" priority="31" stopIfTrue="1" operator="containsText" text="falsch">
      <formula>NOT(ISERROR(SEARCH("falsch",K47)))</formula>
    </cfRule>
    <cfRule type="containsText" dxfId="33" priority="32" stopIfTrue="1" operator="containsText" text="wahr">
      <formula>NOT(ISERROR(SEARCH("wahr",K47)))</formula>
    </cfRule>
    <cfRule type="containsText" dxfId="32" priority="33" stopIfTrue="1" operator="containsText" text="Wahr">
      <formula>NOT(ISERROR(SEARCH("Wahr",K47)))</formula>
    </cfRule>
  </conditionalFormatting>
  <conditionalFormatting sqref="K47">
    <cfRule type="containsText" dxfId="31" priority="30" stopIfTrue="1" operator="containsText" text="wahr">
      <formula>NOT(ISERROR(SEARCH("wahr",K47)))</formula>
    </cfRule>
  </conditionalFormatting>
  <conditionalFormatting sqref="K118:K119">
    <cfRule type="containsText" dxfId="30" priority="12" stopIfTrue="1" operator="containsText" text="falsch">
      <formula>NOT(ISERROR(SEARCH("falsch",K118)))</formula>
    </cfRule>
    <cfRule type="containsText" dxfId="29" priority="13" stopIfTrue="1" operator="containsText" text="wahr">
      <formula>NOT(ISERROR(SEARCH("wahr",K118)))</formula>
    </cfRule>
    <cfRule type="containsText" dxfId="28" priority="14" stopIfTrue="1" operator="containsText" text="Wahr">
      <formula>NOT(ISERROR(SEARCH("Wahr",K118)))</formula>
    </cfRule>
  </conditionalFormatting>
  <conditionalFormatting sqref="K117">
    <cfRule type="containsText" dxfId="27" priority="15" stopIfTrue="1" operator="containsText" text="falsch">
      <formula>NOT(ISERROR(SEARCH("falsch",K117)))</formula>
    </cfRule>
    <cfRule type="containsText" dxfId="26" priority="16" stopIfTrue="1" operator="containsText" text="wahr">
      <formula>NOT(ISERROR(SEARCH("wahr",K117)))</formula>
    </cfRule>
    <cfRule type="containsText" dxfId="25" priority="17" stopIfTrue="1" operator="containsText" text="Wahr">
      <formula>NOT(ISERROR(SEARCH("Wahr",K117)))</formula>
    </cfRule>
  </conditionalFormatting>
  <conditionalFormatting sqref="K120">
    <cfRule type="containsText" dxfId="24" priority="21" stopIfTrue="1" operator="containsText" text="falsch">
      <formula>NOT(ISERROR(SEARCH("falsch",K120)))</formula>
    </cfRule>
    <cfRule type="containsText" dxfId="23" priority="22" stopIfTrue="1" operator="containsText" text="wahr">
      <formula>NOT(ISERROR(SEARCH("wahr",K120)))</formula>
    </cfRule>
    <cfRule type="containsText" dxfId="22" priority="23" stopIfTrue="1" operator="containsText" text="Wahr">
      <formula>NOT(ISERROR(SEARCH("Wahr",K120)))</formula>
    </cfRule>
  </conditionalFormatting>
  <conditionalFormatting sqref="K116">
    <cfRule type="containsText" dxfId="21" priority="18" stopIfTrue="1" operator="containsText" text="falsch">
      <formula>NOT(ISERROR(SEARCH("falsch",K116)))</formula>
    </cfRule>
    <cfRule type="containsText" dxfId="20" priority="19" stopIfTrue="1" operator="containsText" text="wahr">
      <formula>NOT(ISERROR(SEARCH("wahr",K116)))</formula>
    </cfRule>
    <cfRule type="containsText" dxfId="19" priority="20" stopIfTrue="1" operator="containsText" text="Wahr">
      <formula>NOT(ISERROR(SEARCH("Wahr",K116)))</formula>
    </cfRule>
  </conditionalFormatting>
  <conditionalFormatting sqref="K124:L124">
    <cfRule type="containsText" dxfId="18" priority="9" stopIfTrue="1" operator="containsText" text="falsch">
      <formula>NOT(ISERROR(SEARCH("falsch",K124)))</formula>
    </cfRule>
    <cfRule type="containsText" dxfId="17" priority="10" stopIfTrue="1" operator="containsText" text="wahr">
      <formula>NOT(ISERROR(SEARCH("wahr",K124)))</formula>
    </cfRule>
    <cfRule type="containsText" dxfId="16" priority="11" stopIfTrue="1" operator="containsText" text="Wahr">
      <formula>NOT(ISERROR(SEARCH("Wahr",K124)))</formula>
    </cfRule>
  </conditionalFormatting>
  <conditionalFormatting sqref="K25">
    <cfRule type="containsText" dxfId="15" priority="8" stopIfTrue="1" operator="containsText" text="wahr">
      <formula>NOT(ISERROR(SEARCH("wahr",K25)))</formula>
    </cfRule>
  </conditionalFormatting>
  <conditionalFormatting sqref="K25">
    <cfRule type="containsText" dxfId="14" priority="5" stopIfTrue="1" operator="containsText" text="falsch">
      <formula>NOT(ISERROR(SEARCH("falsch",K25)))</formula>
    </cfRule>
    <cfRule type="containsText" dxfId="13" priority="6" stopIfTrue="1" operator="containsText" text="wahr">
      <formula>NOT(ISERROR(SEARCH("wahr",K25)))</formula>
    </cfRule>
    <cfRule type="containsText" dxfId="12" priority="7" stopIfTrue="1" operator="containsText" text="Wahr">
      <formula>NOT(ISERROR(SEARCH("Wahr",K25)))</formula>
    </cfRule>
  </conditionalFormatting>
  <conditionalFormatting sqref="K48">
    <cfRule type="containsText" dxfId="11" priority="2" stopIfTrue="1" operator="containsText" text="falsch">
      <formula>NOT(ISERROR(SEARCH("falsch",K48)))</formula>
    </cfRule>
    <cfRule type="containsText" dxfId="10" priority="3" stopIfTrue="1" operator="containsText" text="wahr">
      <formula>NOT(ISERROR(SEARCH("wahr",K48)))</formula>
    </cfRule>
    <cfRule type="containsText" dxfId="9" priority="4" stopIfTrue="1" operator="containsText" text="Wahr">
      <formula>NOT(ISERROR(SEARCH("Wahr",K48)))</formula>
    </cfRule>
  </conditionalFormatting>
  <conditionalFormatting sqref="K48">
    <cfRule type="containsText" dxfId="8" priority="1" stopIfTrue="1" operator="containsText" text="wahr">
      <formula>NOT(ISERROR(SEARCH("wahr",K48)))</formula>
    </cfRule>
  </conditionalFormatting>
  <dataValidations count="4">
    <dataValidation type="list" allowBlank="1" showInputMessage="1" showErrorMessage="1" sqref="H111 H104 H106 H113 H117" xr:uid="{00000000-0002-0000-0000-000000000000}">
      <formula1>Entscheidung</formula1>
    </dataValidation>
    <dataValidation showDropDown="1" showInputMessage="1" showErrorMessage="1" sqref="H105" xr:uid="{00000000-0002-0000-0000-000001000000}"/>
    <dataValidation type="list" allowBlank="1" showInputMessage="1" showErrorMessage="1" sqref="H45" xr:uid="{00000000-0002-0000-0000-000002000000}">
      <formula1>Pflege</formula1>
    </dataValidation>
    <dataValidation type="list" allowBlank="1" showInputMessage="1" showErrorMessage="1" sqref="H47" xr:uid="{00000000-0002-0000-0000-000003000000}">
      <formula1>Nutzung</formula1>
    </dataValidation>
  </dataValidations>
  <hyperlinks>
    <hyperlink ref="H126" location="Ausgabe!A1" display="Zum Ausgabeblatt" xr:uid="{00000000-0004-0000-0000-000000000000}"/>
  </hyperlinks>
  <pageMargins left="0.23622047244094491" right="0.15748031496062992" top="0.74803149606299213" bottom="0.74803149606299213" header="0.31496062992125984" footer="0.31496062992125984"/>
  <pageSetup paperSize="8" scale="58" orientation="portrait" cellComments="atEnd"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fitToPage="1"/>
  </sheetPr>
  <dimension ref="A1:N2602"/>
  <sheetViews>
    <sheetView topLeftCell="A29" zoomScale="85" zoomScaleNormal="85" workbookViewId="0">
      <selection activeCell="H16" sqref="H16"/>
    </sheetView>
  </sheetViews>
  <sheetFormatPr baseColWidth="10" defaultColWidth="11.42578125" defaultRowHeight="12.75"/>
  <cols>
    <col min="1" max="1" width="4.28515625" style="135" customWidth="1"/>
    <col min="2" max="2" width="8.85546875" style="136" customWidth="1"/>
    <col min="3" max="3" width="14.140625" style="370" customWidth="1"/>
    <col min="4" max="4" width="70.85546875" style="213" customWidth="1"/>
    <col min="5" max="5" width="20.7109375" style="371" customWidth="1"/>
    <col min="6" max="6" width="35.28515625" style="372" customWidth="1"/>
    <col min="7" max="7" width="18.28515625" style="371" customWidth="1"/>
    <col min="8" max="8" width="14.5703125" style="373" customWidth="1"/>
    <col min="9" max="9" width="14.7109375" style="371" customWidth="1"/>
    <col min="10" max="10" width="13.28515625" style="373" customWidth="1"/>
    <col min="11" max="16384" width="11.42578125" style="135"/>
  </cols>
  <sheetData>
    <row r="1" spans="1:10">
      <c r="C1" s="183"/>
      <c r="D1" s="183"/>
      <c r="E1" s="184"/>
      <c r="F1" s="183"/>
      <c r="G1" s="184"/>
      <c r="H1" s="183"/>
      <c r="I1" s="184"/>
      <c r="J1" s="183"/>
    </row>
    <row r="2" spans="1:10" ht="19.149999999999999" customHeight="1">
      <c r="C2" s="185" t="s">
        <v>114</v>
      </c>
      <c r="D2" s="183"/>
      <c r="E2" s="184"/>
      <c r="F2" s="183"/>
      <c r="G2" s="184"/>
      <c r="H2" s="183"/>
      <c r="I2" s="186"/>
      <c r="J2" s="187">
        <f>G9</f>
        <v>0</v>
      </c>
    </row>
    <row r="3" spans="1:10" ht="19.149999999999999" customHeight="1">
      <c r="C3" s="188" t="s">
        <v>198</v>
      </c>
      <c r="D3" s="183"/>
      <c r="E3" s="184"/>
      <c r="F3" s="183"/>
      <c r="G3" s="184"/>
      <c r="H3" s="183"/>
      <c r="I3" s="416">
        <f>C10</f>
        <v>0</v>
      </c>
      <c r="J3" s="416"/>
    </row>
    <row r="4" spans="1:10" s="137" customFormat="1" ht="19.149999999999999" customHeight="1">
      <c r="B4" s="138"/>
      <c r="C4" s="189" t="s">
        <v>199</v>
      </c>
      <c r="D4" s="190"/>
      <c r="E4" s="191"/>
      <c r="F4" s="190"/>
      <c r="G4" s="191"/>
      <c r="H4" s="190"/>
    </row>
    <row r="5" spans="1:10" s="137" customFormat="1" ht="19.149999999999999" customHeight="1">
      <c r="B5" s="138"/>
      <c r="C5" s="192" t="s">
        <v>115</v>
      </c>
      <c r="D5" s="192" t="str">
        <f ca="1">Eingabe!F5</f>
        <v>2021_11_01 Berechnungstool Mischung alle Baugebiete_leer.xlsx</v>
      </c>
      <c r="E5" s="191"/>
      <c r="F5" s="190"/>
      <c r="G5" s="193" t="s">
        <v>236</v>
      </c>
      <c r="H5" s="194">
        <f>Eingabe!H18</f>
        <v>0</v>
      </c>
    </row>
    <row r="6" spans="1:10" ht="18.75">
      <c r="C6" s="183"/>
      <c r="D6" s="183"/>
      <c r="E6" s="184"/>
      <c r="F6" s="183"/>
      <c r="G6" s="193" t="s">
        <v>238</v>
      </c>
      <c r="H6" s="194">
        <f>Eingabe!H19</f>
        <v>0</v>
      </c>
      <c r="I6" s="137"/>
      <c r="J6" s="137"/>
    </row>
    <row r="7" spans="1:10">
      <c r="C7" s="183"/>
      <c r="D7" s="183"/>
      <c r="E7" s="184"/>
      <c r="F7" s="183"/>
      <c r="G7" s="184"/>
      <c r="H7" s="183"/>
      <c r="I7" s="184"/>
      <c r="J7" s="183"/>
    </row>
    <row r="8" spans="1:10">
      <c r="C8" s="195"/>
      <c r="D8" s="195"/>
      <c r="E8" s="196"/>
      <c r="F8" s="195"/>
      <c r="G8" s="196"/>
      <c r="H8" s="195"/>
      <c r="I8" s="196"/>
      <c r="J8" s="195"/>
    </row>
    <row r="9" spans="1:10" ht="15.75">
      <c r="A9" s="139">
        <f>ROW(B9)</f>
        <v>9</v>
      </c>
      <c r="B9" s="140"/>
      <c r="C9" s="197" t="s">
        <v>31</v>
      </c>
      <c r="D9" s="198"/>
      <c r="E9" s="425"/>
      <c r="F9" s="426"/>
      <c r="G9" s="199">
        <f>Eingabe!H16</f>
        <v>0</v>
      </c>
      <c r="H9" s="200"/>
      <c r="I9" s="201"/>
      <c r="J9" s="202"/>
    </row>
    <row r="10" spans="1:10" ht="15.75" thickBot="1">
      <c r="A10" s="141">
        <f t="shared" ref="A10:A72" si="0">ROW(B10)</f>
        <v>10</v>
      </c>
      <c r="B10" s="142" t="s">
        <v>96</v>
      </c>
      <c r="C10" s="203">
        <f>Eingabe!H17</f>
        <v>0</v>
      </c>
      <c r="D10" s="412" t="str">
        <f>Eingabe!I1</f>
        <v>Version: 6.3 (01.11.2021)</v>
      </c>
      <c r="E10" s="421" t="s">
        <v>49</v>
      </c>
      <c r="F10" s="422"/>
      <c r="G10" s="204" t="s">
        <v>6</v>
      </c>
      <c r="H10" s="205"/>
      <c r="I10" s="204"/>
      <c r="J10" s="206"/>
    </row>
    <row r="11" spans="1:10">
      <c r="A11" s="135">
        <f t="shared" si="0"/>
        <v>11</v>
      </c>
      <c r="B11" s="143"/>
      <c r="C11" s="207" t="s">
        <v>7</v>
      </c>
      <c r="D11" s="208"/>
      <c r="E11" s="209"/>
      <c r="F11" s="208"/>
      <c r="G11" s="210"/>
      <c r="H11" s="211"/>
      <c r="I11" s="210"/>
      <c r="J11" s="212"/>
    </row>
    <row r="12" spans="1:10">
      <c r="A12" s="135">
        <f t="shared" si="0"/>
        <v>12</v>
      </c>
      <c r="B12" s="144"/>
      <c r="C12" s="213"/>
      <c r="D12" s="208"/>
      <c r="E12" s="209"/>
      <c r="F12" s="208"/>
      <c r="G12" s="210"/>
      <c r="H12" s="211"/>
      <c r="I12" s="210"/>
      <c r="J12" s="212"/>
    </row>
    <row r="13" spans="1:10">
      <c r="A13" s="135">
        <f t="shared" si="0"/>
        <v>13</v>
      </c>
      <c r="B13" s="143"/>
      <c r="C13" s="214" t="s">
        <v>87</v>
      </c>
      <c r="D13" s="215"/>
      <c r="E13" s="216"/>
      <c r="F13" s="215"/>
      <c r="G13" s="217">
        <f>Eingabe!H21</f>
        <v>0</v>
      </c>
      <c r="H13" s="218" t="s">
        <v>4</v>
      </c>
      <c r="I13" s="217"/>
      <c r="J13" s="219"/>
    </row>
    <row r="14" spans="1:10">
      <c r="A14" s="135">
        <f t="shared" si="0"/>
        <v>14</v>
      </c>
      <c r="B14" s="143"/>
      <c r="C14" s="220" t="s">
        <v>90</v>
      </c>
      <c r="D14" s="208"/>
      <c r="E14" s="209"/>
      <c r="F14" s="208"/>
      <c r="G14" s="210">
        <f>Eingabe!H22</f>
        <v>0</v>
      </c>
      <c r="H14" s="211" t="s">
        <v>4</v>
      </c>
      <c r="I14" s="210"/>
      <c r="J14" s="212"/>
    </row>
    <row r="15" spans="1:10">
      <c r="A15" s="135">
        <f t="shared" si="0"/>
        <v>15</v>
      </c>
      <c r="B15" s="143"/>
      <c r="C15" s="220" t="s">
        <v>140</v>
      </c>
      <c r="D15" s="208"/>
      <c r="E15" s="209"/>
      <c r="F15" s="208"/>
      <c r="G15" s="210">
        <f>Eingabe!H23</f>
        <v>0</v>
      </c>
      <c r="H15" s="211" t="s">
        <v>4</v>
      </c>
      <c r="I15" s="221"/>
      <c r="J15" s="212"/>
    </row>
    <row r="16" spans="1:10">
      <c r="A16" s="135">
        <f t="shared" si="0"/>
        <v>16</v>
      </c>
      <c r="B16" s="143"/>
      <c r="C16" s="222" t="s">
        <v>230</v>
      </c>
      <c r="D16" s="208"/>
      <c r="E16" s="209"/>
      <c r="F16" s="208"/>
      <c r="G16" s="210">
        <f>Eingabe!H24</f>
        <v>0</v>
      </c>
      <c r="H16" s="211" t="s">
        <v>4</v>
      </c>
      <c r="I16" s="210"/>
      <c r="J16" s="212"/>
    </row>
    <row r="17" spans="1:14">
      <c r="A17" s="145">
        <f t="shared" si="0"/>
        <v>17</v>
      </c>
      <c r="B17" s="146"/>
      <c r="C17" s="220" t="s">
        <v>224</v>
      </c>
      <c r="D17" s="223"/>
      <c r="E17" s="209"/>
      <c r="F17" s="208"/>
      <c r="G17" s="210">
        <f>Eingabe!H25</f>
        <v>0</v>
      </c>
      <c r="H17" s="211" t="s">
        <v>4</v>
      </c>
      <c r="I17" s="210"/>
      <c r="J17" s="212"/>
    </row>
    <row r="18" spans="1:14">
      <c r="A18" s="135">
        <f t="shared" si="0"/>
        <v>18</v>
      </c>
      <c r="B18" s="143"/>
      <c r="C18" s="222"/>
      <c r="D18" s="208"/>
      <c r="E18" s="209"/>
      <c r="F18" s="208"/>
      <c r="G18" s="210"/>
      <c r="H18" s="211"/>
      <c r="I18" s="210"/>
      <c r="J18" s="212"/>
    </row>
    <row r="19" spans="1:14">
      <c r="A19" s="135">
        <f t="shared" si="0"/>
        <v>19</v>
      </c>
      <c r="B19" s="143" t="s">
        <v>51</v>
      </c>
      <c r="C19" s="214" t="s">
        <v>34</v>
      </c>
      <c r="D19" s="224"/>
      <c r="E19" s="216"/>
      <c r="F19" s="215"/>
      <c r="G19" s="217">
        <f>G13-G14-G15-G16-G17</f>
        <v>0</v>
      </c>
      <c r="H19" s="218" t="s">
        <v>4</v>
      </c>
      <c r="I19" s="217"/>
      <c r="J19" s="219"/>
    </row>
    <row r="20" spans="1:14">
      <c r="A20" s="135">
        <f t="shared" si="0"/>
        <v>20</v>
      </c>
      <c r="B20" s="143"/>
      <c r="C20" s="220"/>
      <c r="D20" s="225"/>
      <c r="E20" s="226"/>
      <c r="F20" s="208"/>
      <c r="G20" s="210"/>
      <c r="H20" s="211"/>
      <c r="I20" s="210"/>
      <c r="J20" s="212"/>
    </row>
    <row r="21" spans="1:14">
      <c r="A21" s="135">
        <f t="shared" si="0"/>
        <v>21</v>
      </c>
      <c r="B21" s="143" t="s">
        <v>51</v>
      </c>
      <c r="C21" s="214" t="s">
        <v>5</v>
      </c>
      <c r="D21" s="224"/>
      <c r="E21" s="227" t="e">
        <f>G21/G19*100</f>
        <v>#DIV/0!</v>
      </c>
      <c r="F21" s="215" t="s">
        <v>0</v>
      </c>
      <c r="G21" s="217">
        <f>SUM(G22:G26)</f>
        <v>0</v>
      </c>
      <c r="H21" s="218" t="s">
        <v>4</v>
      </c>
      <c r="I21" s="217"/>
      <c r="J21" s="219"/>
    </row>
    <row r="22" spans="1:14">
      <c r="A22" s="135">
        <f t="shared" si="0"/>
        <v>22</v>
      </c>
      <c r="B22" s="143"/>
      <c r="C22" s="228" t="s">
        <v>8</v>
      </c>
      <c r="D22" s="229"/>
      <c r="E22" s="226"/>
      <c r="F22" s="208"/>
      <c r="G22" s="210">
        <f>Eingabe!H36</f>
        <v>0</v>
      </c>
      <c r="H22" s="211" t="s">
        <v>4</v>
      </c>
      <c r="I22" s="210"/>
      <c r="J22" s="212"/>
    </row>
    <row r="23" spans="1:14">
      <c r="A23" s="135">
        <f t="shared" si="0"/>
        <v>23</v>
      </c>
      <c r="B23" s="143"/>
      <c r="C23" s="228" t="s">
        <v>9</v>
      </c>
      <c r="D23" s="229"/>
      <c r="E23" s="226"/>
      <c r="F23" s="208"/>
      <c r="G23" s="210">
        <f>Eingabe!H37</f>
        <v>0</v>
      </c>
      <c r="H23" s="211" t="s">
        <v>4</v>
      </c>
      <c r="I23" s="210"/>
      <c r="J23" s="212"/>
    </row>
    <row r="24" spans="1:14">
      <c r="A24" s="135">
        <f t="shared" si="0"/>
        <v>24</v>
      </c>
      <c r="B24" s="143"/>
      <c r="C24" s="228" t="s">
        <v>10</v>
      </c>
      <c r="D24" s="229"/>
      <c r="E24" s="226"/>
      <c r="F24" s="208"/>
      <c r="G24" s="210">
        <f>Eingabe!H38</f>
        <v>0</v>
      </c>
      <c r="H24" s="211" t="s">
        <v>4</v>
      </c>
      <c r="I24" s="210"/>
      <c r="J24" s="212"/>
    </row>
    <row r="25" spans="1:14">
      <c r="A25" s="135">
        <f t="shared" si="0"/>
        <v>25</v>
      </c>
      <c r="B25" s="143"/>
      <c r="C25" s="228" t="s">
        <v>37</v>
      </c>
      <c r="D25" s="229"/>
      <c r="E25" s="226"/>
      <c r="F25" s="208"/>
      <c r="G25" s="210">
        <f>Eingabe!H39</f>
        <v>0</v>
      </c>
      <c r="H25" s="211" t="s">
        <v>4</v>
      </c>
      <c r="I25" s="210"/>
      <c r="J25" s="212"/>
    </row>
    <row r="26" spans="1:14">
      <c r="A26" s="135">
        <f t="shared" si="0"/>
        <v>26</v>
      </c>
      <c r="B26" s="143"/>
      <c r="C26" s="228" t="s">
        <v>169</v>
      </c>
      <c r="D26" s="229"/>
      <c r="E26" s="226"/>
      <c r="F26" s="208"/>
      <c r="G26" s="210">
        <f>Eingabe!H40</f>
        <v>0</v>
      </c>
      <c r="H26" s="211" t="s">
        <v>4</v>
      </c>
      <c r="I26" s="210"/>
      <c r="J26" s="212"/>
    </row>
    <row r="27" spans="1:14">
      <c r="A27" s="135">
        <f t="shared" si="0"/>
        <v>27</v>
      </c>
      <c r="B27" s="143"/>
      <c r="C27" s="228"/>
      <c r="D27" s="229"/>
      <c r="E27" s="226"/>
      <c r="F27" s="208"/>
      <c r="G27" s="210"/>
      <c r="H27" s="211"/>
      <c r="I27" s="210"/>
      <c r="J27" s="212"/>
    </row>
    <row r="28" spans="1:14">
      <c r="A28" s="135">
        <f t="shared" si="0"/>
        <v>28</v>
      </c>
      <c r="B28" s="143" t="s">
        <v>51</v>
      </c>
      <c r="C28" s="214" t="s">
        <v>11</v>
      </c>
      <c r="D28" s="224"/>
      <c r="E28" s="227" t="e">
        <f>G28/G19*100</f>
        <v>#DIV/0!</v>
      </c>
      <c r="F28" s="215" t="s">
        <v>0</v>
      </c>
      <c r="G28" s="217">
        <f>G35+G34+G33+G31</f>
        <v>0</v>
      </c>
      <c r="H28" s="218" t="s">
        <v>4</v>
      </c>
      <c r="I28" s="217"/>
      <c r="J28" s="219"/>
    </row>
    <row r="29" spans="1:14">
      <c r="A29" s="135">
        <f t="shared" si="0"/>
        <v>29</v>
      </c>
      <c r="B29" s="143"/>
      <c r="C29" s="228" t="s">
        <v>205</v>
      </c>
      <c r="D29" s="225"/>
      <c r="E29" s="209">
        <v>6</v>
      </c>
      <c r="F29" s="208" t="s">
        <v>21</v>
      </c>
      <c r="G29" s="230">
        <f>E29*G63</f>
        <v>0</v>
      </c>
      <c r="H29" s="231" t="s">
        <v>4</v>
      </c>
      <c r="I29" s="210"/>
      <c r="J29" s="212"/>
    </row>
    <row r="30" spans="1:14">
      <c r="A30" s="135">
        <f t="shared" si="0"/>
        <v>30</v>
      </c>
      <c r="B30" s="143"/>
      <c r="C30" s="228" t="s">
        <v>206</v>
      </c>
      <c r="D30" s="225"/>
      <c r="E30" s="209">
        <v>1</v>
      </c>
      <c r="F30" s="208" t="s">
        <v>21</v>
      </c>
      <c r="G30" s="230">
        <f>E30*G63</f>
        <v>0</v>
      </c>
      <c r="H30" s="231" t="s">
        <v>4</v>
      </c>
      <c r="I30" s="210"/>
      <c r="J30" s="212"/>
    </row>
    <row r="31" spans="1:14">
      <c r="A31" s="135">
        <f t="shared" si="0"/>
        <v>31</v>
      </c>
      <c r="B31" s="143"/>
      <c r="C31" s="228" t="s">
        <v>12</v>
      </c>
      <c r="D31" s="229"/>
      <c r="E31" s="226"/>
      <c r="F31" s="208"/>
      <c r="G31" s="210">
        <f>Eingabe!H42</f>
        <v>0</v>
      </c>
      <c r="H31" s="211" t="s">
        <v>4</v>
      </c>
      <c r="I31" s="210"/>
      <c r="J31" s="212"/>
      <c r="N31" s="180"/>
    </row>
    <row r="32" spans="1:14">
      <c r="A32" s="135">
        <f t="shared" si="0"/>
        <v>32</v>
      </c>
      <c r="B32" s="143"/>
      <c r="C32" s="232" t="s">
        <v>141</v>
      </c>
      <c r="D32" s="229"/>
      <c r="E32" s="233" t="b">
        <f>IF(Eingabe!H104="nein",0,IF(AND(Eingabe!H104="ja",Eingabe!H105&gt;0),Eingabe!H105,IF(AND(Eingabe!H104="ja",Eingabe!H105=0),IF((G63-G34)&lt;250,250,IF((G63-G34)&gt;250,G63-G34,Eingabe!H105)))))</f>
        <v>0</v>
      </c>
      <c r="F32" s="208" t="s">
        <v>4</v>
      </c>
      <c r="G32" s="210"/>
      <c r="H32" s="211"/>
      <c r="I32" s="210"/>
      <c r="J32" s="212"/>
      <c r="N32" s="180"/>
    </row>
    <row r="33" spans="1:12">
      <c r="A33" s="135">
        <f t="shared" si="0"/>
        <v>33</v>
      </c>
      <c r="B33" s="143"/>
      <c r="C33" s="228" t="s">
        <v>13</v>
      </c>
      <c r="D33" s="229"/>
      <c r="E33" s="226"/>
      <c r="F33" s="208"/>
      <c r="G33" s="210">
        <f>Eingabe!H43</f>
        <v>0</v>
      </c>
      <c r="H33" s="211" t="s">
        <v>4</v>
      </c>
      <c r="I33" s="210"/>
      <c r="J33" s="212"/>
    </row>
    <row r="34" spans="1:12">
      <c r="A34" s="135">
        <f t="shared" si="0"/>
        <v>34</v>
      </c>
      <c r="B34" s="143"/>
      <c r="C34" s="228" t="s">
        <v>58</v>
      </c>
      <c r="D34" s="229"/>
      <c r="E34" s="226"/>
      <c r="F34" s="208"/>
      <c r="G34" s="210">
        <f>IF(Eingabe!H106="nein",0,Eingabe!H107)</f>
        <v>0</v>
      </c>
      <c r="H34" s="211" t="s">
        <v>4</v>
      </c>
      <c r="I34" s="234"/>
      <c r="J34" s="212"/>
      <c r="L34" s="180"/>
    </row>
    <row r="35" spans="1:12">
      <c r="A35" s="135">
        <f t="shared" si="0"/>
        <v>35</v>
      </c>
      <c r="B35" s="143"/>
      <c r="C35" s="228" t="s">
        <v>14</v>
      </c>
      <c r="D35" s="229"/>
      <c r="E35" s="226"/>
      <c r="F35" s="208"/>
      <c r="G35" s="210">
        <f>Eingabe!H108</f>
        <v>0</v>
      </c>
      <c r="H35" s="211" t="s">
        <v>4</v>
      </c>
      <c r="I35" s="210"/>
      <c r="J35" s="212"/>
    </row>
    <row r="36" spans="1:12">
      <c r="A36" s="135">
        <f t="shared" si="0"/>
        <v>36</v>
      </c>
      <c r="B36" s="143"/>
      <c r="C36" s="228"/>
      <c r="D36" s="229"/>
      <c r="E36" s="226"/>
      <c r="F36" s="208"/>
      <c r="G36" s="210"/>
      <c r="H36" s="211"/>
      <c r="I36" s="210"/>
      <c r="J36" s="212"/>
    </row>
    <row r="37" spans="1:12">
      <c r="A37" s="135">
        <f t="shared" si="0"/>
        <v>37</v>
      </c>
      <c r="B37" s="143" t="s">
        <v>51</v>
      </c>
      <c r="C37" s="214" t="s">
        <v>15</v>
      </c>
      <c r="D37" s="224"/>
      <c r="E37" s="227" t="e">
        <f>G37/G19*100</f>
        <v>#DIV/0!</v>
      </c>
      <c r="F37" s="215" t="s">
        <v>0</v>
      </c>
      <c r="G37" s="217">
        <f>SUM(G38:G39)</f>
        <v>0</v>
      </c>
      <c r="H37" s="218" t="s">
        <v>4</v>
      </c>
      <c r="I37" s="217"/>
      <c r="J37" s="219"/>
    </row>
    <row r="38" spans="1:12">
      <c r="A38" s="135">
        <f t="shared" si="0"/>
        <v>38</v>
      </c>
      <c r="B38" s="143"/>
      <c r="C38" s="228" t="s">
        <v>48</v>
      </c>
      <c r="D38" s="229"/>
      <c r="E38" s="226"/>
      <c r="F38" s="208"/>
      <c r="G38" s="210">
        <f>IF(AND(Eingabe!H111="ja",Eingabe!H112=0),2000,Eingabe!H112)</f>
        <v>0</v>
      </c>
      <c r="H38" s="211" t="s">
        <v>4</v>
      </c>
      <c r="I38" s="210"/>
      <c r="J38" s="212"/>
    </row>
    <row r="39" spans="1:12">
      <c r="A39" s="135">
        <f t="shared" si="0"/>
        <v>39</v>
      </c>
      <c r="B39" s="143"/>
      <c r="C39" s="228" t="s">
        <v>218</v>
      </c>
      <c r="D39" s="229"/>
      <c r="E39" s="226"/>
      <c r="F39" s="208"/>
      <c r="G39" s="210">
        <f>Eingabe!H118</f>
        <v>0</v>
      </c>
      <c r="H39" s="211" t="s">
        <v>4</v>
      </c>
      <c r="I39" s="210">
        <f>IF(Eingabe!H117="nein","",ROUND(G39*G71*0.5,-4))</f>
        <v>0</v>
      </c>
      <c r="J39" s="212" t="str">
        <f>IF(Eingabe!H117="ja","€","")</f>
        <v/>
      </c>
    </row>
    <row r="40" spans="1:12">
      <c r="A40" s="135">
        <f t="shared" si="0"/>
        <v>40</v>
      </c>
      <c r="B40" s="143"/>
      <c r="C40" s="228"/>
      <c r="D40" s="229"/>
      <c r="E40" s="226"/>
      <c r="F40" s="208"/>
      <c r="G40" s="210"/>
      <c r="H40" s="211"/>
      <c r="I40" s="210"/>
      <c r="J40" s="212"/>
    </row>
    <row r="41" spans="1:12">
      <c r="A41" s="135">
        <f t="shared" si="0"/>
        <v>41</v>
      </c>
      <c r="B41" s="143"/>
      <c r="C41" s="214" t="s">
        <v>16</v>
      </c>
      <c r="D41" s="224"/>
      <c r="E41" s="227" t="e">
        <f>(G41)/G19*100</f>
        <v>#DIV/0!</v>
      </c>
      <c r="F41" s="215" t="s">
        <v>0</v>
      </c>
      <c r="G41" s="217">
        <f>G37+G28+G21</f>
        <v>0</v>
      </c>
      <c r="H41" s="218" t="s">
        <v>4</v>
      </c>
      <c r="I41" s="217"/>
      <c r="J41" s="219"/>
    </row>
    <row r="42" spans="1:12">
      <c r="A42" s="135">
        <f t="shared" si="0"/>
        <v>42</v>
      </c>
      <c r="B42" s="143"/>
      <c r="C42" s="220"/>
      <c r="D42" s="225"/>
      <c r="E42" s="226"/>
      <c r="F42" s="208"/>
      <c r="G42" s="210"/>
      <c r="H42" s="211"/>
      <c r="I42" s="210"/>
      <c r="J42" s="212"/>
    </row>
    <row r="43" spans="1:12">
      <c r="A43" s="135">
        <f t="shared" si="0"/>
        <v>43</v>
      </c>
      <c r="B43" s="143"/>
      <c r="C43" s="214" t="s">
        <v>98</v>
      </c>
      <c r="D43" s="224"/>
      <c r="E43" s="227" t="e">
        <f>G43/G19*100</f>
        <v>#DIV/0!</v>
      </c>
      <c r="F43" s="215" t="s">
        <v>0</v>
      </c>
      <c r="G43" s="217">
        <f>G19-G41</f>
        <v>0</v>
      </c>
      <c r="H43" s="218" t="s">
        <v>4</v>
      </c>
      <c r="I43" s="217"/>
      <c r="J43" s="219"/>
    </row>
    <row r="44" spans="1:12" ht="13.5" thickBot="1">
      <c r="A44" s="141">
        <f t="shared" si="0"/>
        <v>44</v>
      </c>
      <c r="B44" s="142"/>
      <c r="C44" s="235"/>
      <c r="D44" s="236"/>
      <c r="E44" s="237"/>
      <c r="F44" s="236"/>
      <c r="G44" s="204"/>
      <c r="H44" s="205"/>
      <c r="I44" s="204"/>
      <c r="J44" s="206"/>
    </row>
    <row r="45" spans="1:12">
      <c r="A45" s="135">
        <f t="shared" si="0"/>
        <v>45</v>
      </c>
      <c r="B45" s="143"/>
      <c r="C45" s="207" t="s">
        <v>17</v>
      </c>
      <c r="D45" s="208"/>
      <c r="E45" s="209"/>
      <c r="F45" s="208"/>
      <c r="G45" s="210"/>
      <c r="H45" s="211"/>
      <c r="I45" s="210"/>
      <c r="J45" s="212"/>
      <c r="K45" s="183"/>
    </row>
    <row r="46" spans="1:12">
      <c r="A46" s="135">
        <f t="shared" si="0"/>
        <v>46</v>
      </c>
      <c r="B46" s="143"/>
      <c r="C46" s="213"/>
      <c r="D46" s="208"/>
      <c r="E46" s="209"/>
      <c r="F46" s="208"/>
      <c r="G46" s="210"/>
      <c r="H46" s="211"/>
      <c r="I46" s="210"/>
      <c r="J46" s="212"/>
      <c r="K46" s="183"/>
    </row>
    <row r="47" spans="1:12">
      <c r="A47" s="135">
        <f>ROW(B47)</f>
        <v>47</v>
      </c>
      <c r="B47" s="143"/>
      <c r="C47" s="214" t="s">
        <v>142</v>
      </c>
      <c r="D47" s="224"/>
      <c r="E47" s="419"/>
      <c r="F47" s="420"/>
      <c r="G47" s="238" t="e">
        <f>TRUNC(G48/G43,2)</f>
        <v>#DIV/0!</v>
      </c>
      <c r="H47" s="218"/>
      <c r="I47" s="217"/>
      <c r="J47" s="219"/>
      <c r="K47" s="183"/>
    </row>
    <row r="48" spans="1:12">
      <c r="A48" s="135">
        <f>ROW(B48)</f>
        <v>48</v>
      </c>
      <c r="B48" s="143"/>
      <c r="C48" s="239" t="s">
        <v>143</v>
      </c>
      <c r="D48" s="240"/>
      <c r="E48" s="417"/>
      <c r="F48" s="418"/>
      <c r="G48" s="210">
        <f>Eingabe!H71+Eingabe!H74+Eingabe!H77+Eingabe!H80+Eingabe!H83+Eingabe!H86</f>
        <v>0</v>
      </c>
      <c r="H48" s="211" t="s">
        <v>47</v>
      </c>
      <c r="I48" s="210"/>
      <c r="J48" s="212"/>
      <c r="K48" s="183"/>
    </row>
    <row r="49" spans="1:11">
      <c r="A49" s="135">
        <f t="shared" ref="A49:A53" si="1">ROW(B49)</f>
        <v>49</v>
      </c>
      <c r="B49" s="143"/>
      <c r="C49" s="239"/>
      <c r="D49" s="240"/>
      <c r="E49" s="241"/>
      <c r="F49" s="242"/>
      <c r="G49" s="210"/>
      <c r="H49" s="211"/>
      <c r="I49" s="210"/>
      <c r="J49" s="212"/>
      <c r="K49" s="183"/>
    </row>
    <row r="50" spans="1:11">
      <c r="A50" s="135">
        <f t="shared" si="1"/>
        <v>50</v>
      </c>
      <c r="B50" s="143"/>
      <c r="C50" s="239"/>
      <c r="D50" s="240"/>
      <c r="E50" s="241"/>
      <c r="F50" s="242"/>
      <c r="G50" s="210" t="s">
        <v>189</v>
      </c>
      <c r="H50" s="211"/>
      <c r="I50" s="210" t="s">
        <v>190</v>
      </c>
      <c r="J50" s="212"/>
      <c r="K50" s="183"/>
    </row>
    <row r="51" spans="1:11">
      <c r="A51" s="135">
        <f t="shared" si="1"/>
        <v>51</v>
      </c>
      <c r="B51" s="143"/>
      <c r="C51" s="243" t="s">
        <v>46</v>
      </c>
      <c r="D51" s="244"/>
      <c r="E51" s="245"/>
      <c r="F51" s="246"/>
      <c r="G51" s="217">
        <f>IF(ISBLANK(Eingabe!H75),Eingabe!H74,Eingabe!H75)+IF(ISBLANK(Eingabe!H78),Eingabe!H77*0.5,Eingabe!H78)+IF(ISBLANK(Eingabe!H81),Eingabe!H80*0.8,Eingabe!H81)+IF(ISBLANK(Eingabe!H84),0,Eingabe!H84)+IF(ISBLANK(Eingabe!H87),0,Eingabe!H87)</f>
        <v>0</v>
      </c>
      <c r="H51" s="218" t="s">
        <v>47</v>
      </c>
      <c r="I51" s="217">
        <f>IF(ISBLANK(Eingabe!H72),Eingabe!H71,Eingabe!H72)</f>
        <v>0</v>
      </c>
      <c r="J51" s="219" t="s">
        <v>47</v>
      </c>
      <c r="K51" s="183"/>
    </row>
    <row r="52" spans="1:11">
      <c r="A52" s="135">
        <f t="shared" si="1"/>
        <v>52</v>
      </c>
      <c r="B52" s="143"/>
      <c r="C52" s="239" t="s">
        <v>26</v>
      </c>
      <c r="D52" s="240"/>
      <c r="E52" s="247"/>
      <c r="F52" s="248"/>
      <c r="G52" s="210">
        <f>G51+I51</f>
        <v>0</v>
      </c>
      <c r="H52" s="211" t="s">
        <v>47</v>
      </c>
      <c r="I52" s="210"/>
      <c r="J52" s="212"/>
      <c r="K52" s="183"/>
    </row>
    <row r="53" spans="1:11">
      <c r="A53" s="135">
        <f t="shared" si="1"/>
        <v>53</v>
      </c>
      <c r="B53" s="143"/>
      <c r="C53" s="249" t="s">
        <v>160</v>
      </c>
      <c r="D53" s="240"/>
      <c r="E53" s="247"/>
      <c r="F53" s="248"/>
      <c r="G53" s="210">
        <f>Eingabe!H100</f>
        <v>0</v>
      </c>
      <c r="H53" s="211" t="s">
        <v>47</v>
      </c>
      <c r="I53" s="210"/>
      <c r="J53" s="212"/>
      <c r="K53" s="183"/>
    </row>
    <row r="54" spans="1:11">
      <c r="A54" s="135">
        <f t="shared" ref="A54:A62" si="2">ROW(B54)</f>
        <v>54</v>
      </c>
      <c r="B54" s="143"/>
      <c r="C54" s="249" t="s">
        <v>161</v>
      </c>
      <c r="D54" s="240"/>
      <c r="E54" s="247"/>
      <c r="F54" s="248"/>
      <c r="G54" s="210">
        <f>Eingabe!H101</f>
        <v>0</v>
      </c>
      <c r="H54" s="211" t="s">
        <v>47</v>
      </c>
      <c r="I54" s="210"/>
      <c r="J54" s="212"/>
      <c r="K54" s="183"/>
    </row>
    <row r="55" spans="1:11">
      <c r="A55" s="135">
        <f t="shared" si="2"/>
        <v>55</v>
      </c>
      <c r="B55" s="143"/>
      <c r="C55" s="213"/>
      <c r="D55" s="208"/>
      <c r="E55" s="209"/>
      <c r="F55" s="208"/>
      <c r="G55" s="210"/>
      <c r="H55" s="211"/>
      <c r="I55" s="210"/>
      <c r="J55" s="212"/>
      <c r="K55" s="183"/>
    </row>
    <row r="56" spans="1:11">
      <c r="A56" s="135">
        <f t="shared" si="2"/>
        <v>56</v>
      </c>
      <c r="B56" s="143"/>
      <c r="C56" s="250" t="s">
        <v>162</v>
      </c>
      <c r="D56" s="215"/>
      <c r="E56" s="216"/>
      <c r="F56" s="215"/>
      <c r="G56" s="217" t="s">
        <v>189</v>
      </c>
      <c r="H56" s="218"/>
      <c r="I56" s="217" t="s">
        <v>190</v>
      </c>
      <c r="J56" s="219"/>
      <c r="K56" s="183"/>
    </row>
    <row r="57" spans="1:11">
      <c r="A57" s="135">
        <f t="shared" si="2"/>
        <v>57</v>
      </c>
      <c r="B57" s="143"/>
      <c r="C57" s="251" t="s">
        <v>197</v>
      </c>
      <c r="D57" s="208"/>
      <c r="E57" s="209"/>
      <c r="F57" s="208"/>
      <c r="G57" s="252">
        <f>IF(Eingabe!H96&lt;&gt;0,TRUNC(G58/G43,2),Eingabe!H95)</f>
        <v>0</v>
      </c>
      <c r="H57" s="211"/>
      <c r="I57" s="252">
        <f>IF(Eingabe!H92&lt;&gt;0,TRUNC(I58/G43,2),Eingabe!H91)</f>
        <v>0</v>
      </c>
      <c r="J57" s="212"/>
      <c r="K57" s="183"/>
    </row>
    <row r="58" spans="1:11">
      <c r="A58" s="135">
        <f t="shared" si="2"/>
        <v>58</v>
      </c>
      <c r="B58" s="143"/>
      <c r="C58" s="251" t="s">
        <v>159</v>
      </c>
      <c r="D58" s="208"/>
      <c r="E58" s="209"/>
      <c r="F58" s="208"/>
      <c r="G58" s="210">
        <f>IF(Eingabe!H96&lt;&gt;0,Eingabe!H96,G43*G57)</f>
        <v>0</v>
      </c>
      <c r="H58" s="211" t="s">
        <v>47</v>
      </c>
      <c r="I58" s="210">
        <f>IF(Eingabe!H92&lt;&gt;0,Eingabe!H92,G43*I57)</f>
        <v>0</v>
      </c>
      <c r="J58" s="212" t="s">
        <v>47</v>
      </c>
      <c r="K58" s="183"/>
    </row>
    <row r="59" spans="1:11">
      <c r="A59" s="135">
        <f t="shared" si="2"/>
        <v>59</v>
      </c>
      <c r="B59" s="143"/>
      <c r="C59" s="251" t="s">
        <v>163</v>
      </c>
      <c r="D59" s="208"/>
      <c r="E59" s="209"/>
      <c r="F59" s="208"/>
      <c r="G59" s="210">
        <f>Eingabe!H97</f>
        <v>0</v>
      </c>
      <c r="H59" s="211" t="s">
        <v>47</v>
      </c>
      <c r="I59" s="210">
        <f>Eingabe!H93</f>
        <v>0</v>
      </c>
      <c r="J59" s="212" t="s">
        <v>47</v>
      </c>
      <c r="K59" s="183"/>
    </row>
    <row r="60" spans="1:11">
      <c r="A60" s="135">
        <f t="shared" si="2"/>
        <v>60</v>
      </c>
      <c r="B60" s="143"/>
      <c r="C60" s="213"/>
      <c r="D60" s="208"/>
      <c r="E60" s="209"/>
      <c r="F60" s="208"/>
      <c r="G60" s="210"/>
      <c r="H60" s="211"/>
      <c r="I60" s="210"/>
      <c r="J60" s="212"/>
      <c r="K60" s="183"/>
    </row>
    <row r="61" spans="1:11">
      <c r="A61" s="135">
        <f t="shared" si="2"/>
        <v>61</v>
      </c>
      <c r="B61" s="143" t="s">
        <v>51</v>
      </c>
      <c r="C61" s="250" t="s">
        <v>207</v>
      </c>
      <c r="D61" s="215"/>
      <c r="E61" s="253" t="s">
        <v>285</v>
      </c>
      <c r="F61" s="254" t="s">
        <v>55</v>
      </c>
      <c r="G61" s="217"/>
      <c r="H61" s="218"/>
      <c r="I61" s="217"/>
      <c r="J61" s="219"/>
      <c r="K61" s="183"/>
    </row>
    <row r="62" spans="1:11">
      <c r="A62" s="135">
        <f t="shared" si="2"/>
        <v>62</v>
      </c>
      <c r="B62" s="143"/>
      <c r="C62" s="220" t="s">
        <v>288</v>
      </c>
      <c r="D62" s="225"/>
      <c r="E62" s="255" t="s">
        <v>286</v>
      </c>
      <c r="F62" s="256" t="s">
        <v>56</v>
      </c>
      <c r="G62" s="210">
        <f>ROUND(G51/100,)</f>
        <v>0</v>
      </c>
      <c r="H62" s="211" t="s">
        <v>2</v>
      </c>
      <c r="I62" s="210">
        <f>ROUND(I51/150,)</f>
        <v>0</v>
      </c>
      <c r="J62" s="212" t="s">
        <v>2</v>
      </c>
      <c r="K62" s="183"/>
    </row>
    <row r="63" spans="1:11">
      <c r="A63" s="135">
        <f t="shared" si="0"/>
        <v>63</v>
      </c>
      <c r="B63" s="143"/>
      <c r="C63" s="220" t="s">
        <v>289</v>
      </c>
      <c r="D63" s="225"/>
      <c r="E63" s="257" t="s">
        <v>287</v>
      </c>
      <c r="F63" s="256" t="s">
        <v>1</v>
      </c>
      <c r="G63" s="210">
        <f>G62*2</f>
        <v>0</v>
      </c>
      <c r="H63" s="211" t="s">
        <v>3</v>
      </c>
      <c r="I63" s="210">
        <f>I62*3</f>
        <v>0</v>
      </c>
      <c r="J63" s="212" t="s">
        <v>3</v>
      </c>
      <c r="K63" s="183"/>
    </row>
    <row r="64" spans="1:11">
      <c r="A64" s="135">
        <f t="shared" si="0"/>
        <v>64</v>
      </c>
      <c r="B64" s="143"/>
      <c r="C64" s="220" t="s">
        <v>206</v>
      </c>
      <c r="D64" s="225"/>
      <c r="E64" s="213">
        <v>1</v>
      </c>
      <c r="F64" s="208" t="s">
        <v>21</v>
      </c>
      <c r="G64" s="210">
        <f>(G63+I63)*E64</f>
        <v>0</v>
      </c>
      <c r="H64" s="211" t="s">
        <v>4</v>
      </c>
      <c r="I64" s="210"/>
      <c r="J64" s="212"/>
      <c r="K64" s="183"/>
    </row>
    <row r="65" spans="1:11">
      <c r="A65" s="135">
        <f t="shared" si="0"/>
        <v>65</v>
      </c>
      <c r="B65" s="143"/>
      <c r="C65" s="220" t="s">
        <v>52</v>
      </c>
      <c r="D65" s="225"/>
      <c r="E65" s="213">
        <v>7</v>
      </c>
      <c r="F65" s="208" t="s">
        <v>202</v>
      </c>
      <c r="G65" s="210">
        <f>ROUND((G63+I63)*E65/100*0.7,)</f>
        <v>0</v>
      </c>
      <c r="H65" s="211" t="s">
        <v>53</v>
      </c>
      <c r="I65" s="210"/>
      <c r="J65" s="212"/>
      <c r="K65" s="183"/>
    </row>
    <row r="66" spans="1:11">
      <c r="A66" s="135">
        <f t="shared" si="0"/>
        <v>66</v>
      </c>
      <c r="B66" s="143"/>
      <c r="C66" s="220" t="s">
        <v>22</v>
      </c>
      <c r="D66" s="225"/>
      <c r="E66" s="213">
        <v>6</v>
      </c>
      <c r="F66" s="208" t="s">
        <v>152</v>
      </c>
      <c r="G66" s="210">
        <f>ROUND((G63+I63)*E66/100*0.9,)</f>
        <v>0</v>
      </c>
      <c r="H66" s="211" t="s">
        <v>23</v>
      </c>
      <c r="I66" s="210"/>
      <c r="J66" s="212"/>
    </row>
    <row r="67" spans="1:11" ht="13.5" thickBot="1">
      <c r="A67" s="141">
        <f t="shared" si="0"/>
        <v>67</v>
      </c>
      <c r="B67" s="142"/>
      <c r="C67" s="235"/>
      <c r="D67" s="236"/>
      <c r="E67" s="237"/>
      <c r="F67" s="236"/>
      <c r="G67" s="204"/>
      <c r="H67" s="205"/>
      <c r="I67" s="204"/>
      <c r="J67" s="206"/>
    </row>
    <row r="68" spans="1:11">
      <c r="A68" s="135">
        <f t="shared" si="0"/>
        <v>68</v>
      </c>
      <c r="B68" s="143"/>
      <c r="C68" s="207" t="s">
        <v>25</v>
      </c>
      <c r="D68" s="208"/>
      <c r="E68" s="209"/>
      <c r="F68" s="208"/>
      <c r="G68" s="210"/>
      <c r="H68" s="211"/>
      <c r="I68" s="210"/>
      <c r="J68" s="212"/>
    </row>
    <row r="69" spans="1:11">
      <c r="A69" s="135">
        <f t="shared" si="0"/>
        <v>69</v>
      </c>
      <c r="B69" s="143"/>
      <c r="C69" s="213"/>
      <c r="D69" s="208"/>
      <c r="E69" s="209"/>
      <c r="F69" s="208"/>
      <c r="G69" s="210"/>
      <c r="H69" s="211"/>
      <c r="I69" s="210"/>
      <c r="J69" s="212"/>
    </row>
    <row r="70" spans="1:11">
      <c r="A70" s="135">
        <f t="shared" si="0"/>
        <v>70</v>
      </c>
      <c r="B70" s="143"/>
      <c r="C70" s="220" t="s">
        <v>154</v>
      </c>
      <c r="D70" s="225"/>
      <c r="E70" s="423"/>
      <c r="F70" s="424"/>
      <c r="G70" s="210">
        <f>Eingabe!H29</f>
        <v>0</v>
      </c>
      <c r="H70" s="211" t="s">
        <v>18</v>
      </c>
      <c r="I70" s="210">
        <f>G70*G43</f>
        <v>0</v>
      </c>
      <c r="J70" s="258" t="s">
        <v>24</v>
      </c>
    </row>
    <row r="71" spans="1:11">
      <c r="A71" s="135">
        <f t="shared" si="0"/>
        <v>71</v>
      </c>
      <c r="B71" s="143"/>
      <c r="C71" s="220" t="s">
        <v>57</v>
      </c>
      <c r="D71" s="225"/>
      <c r="E71" s="209"/>
      <c r="F71" s="208"/>
      <c r="G71" s="210">
        <f>Eingabe!H30</f>
        <v>0</v>
      </c>
      <c r="H71" s="211" t="s">
        <v>18</v>
      </c>
      <c r="I71" s="210">
        <f>G71*G43</f>
        <v>0</v>
      </c>
      <c r="J71" s="258" t="s">
        <v>24</v>
      </c>
    </row>
    <row r="72" spans="1:11">
      <c r="A72" s="135">
        <f t="shared" si="0"/>
        <v>72</v>
      </c>
      <c r="B72" s="143" t="s">
        <v>51</v>
      </c>
      <c r="C72" s="220"/>
      <c r="D72" s="225"/>
      <c r="E72" s="209"/>
      <c r="F72" s="208"/>
      <c r="G72" s="210">
        <f>IFERROR(I71/($G$48*75/100),0)</f>
        <v>0</v>
      </c>
      <c r="H72" s="211" t="s">
        <v>54</v>
      </c>
      <c r="I72" s="259"/>
      <c r="J72" s="258"/>
    </row>
    <row r="73" spans="1:11">
      <c r="A73" s="135">
        <f t="shared" ref="A73:A163" si="3">ROW(B73)</f>
        <v>73</v>
      </c>
      <c r="B73" s="143" t="s">
        <v>51</v>
      </c>
      <c r="C73" s="214" t="s">
        <v>25</v>
      </c>
      <c r="D73" s="224"/>
      <c r="E73" s="260"/>
      <c r="F73" s="261"/>
      <c r="G73" s="217">
        <f>G71-G70</f>
        <v>0</v>
      </c>
      <c r="H73" s="218" t="s">
        <v>18</v>
      </c>
      <c r="I73" s="262">
        <f>G73*G43</f>
        <v>0</v>
      </c>
      <c r="J73" s="263" t="s">
        <v>24</v>
      </c>
    </row>
    <row r="74" spans="1:11">
      <c r="A74" s="135">
        <f t="shared" si="3"/>
        <v>74</v>
      </c>
      <c r="B74" s="143"/>
      <c r="C74" s="220"/>
      <c r="D74" s="225"/>
      <c r="E74" s="264"/>
      <c r="F74" s="265"/>
      <c r="G74" s="210"/>
      <c r="H74" s="211"/>
      <c r="I74" s="210" t="e">
        <f>I73/($G$48*75/100)</f>
        <v>#DIV/0!</v>
      </c>
      <c r="J74" s="212" t="s">
        <v>54</v>
      </c>
    </row>
    <row r="75" spans="1:11" ht="13.5" thickBot="1">
      <c r="A75" s="141">
        <f t="shared" si="3"/>
        <v>75</v>
      </c>
      <c r="B75" s="142"/>
      <c r="C75" s="266"/>
      <c r="D75" s="267"/>
      <c r="E75" s="268"/>
      <c r="F75" s="267"/>
      <c r="G75" s="269"/>
      <c r="H75" s="270"/>
      <c r="I75" s="269"/>
      <c r="J75" s="271"/>
    </row>
    <row r="76" spans="1:11">
      <c r="A76" s="135">
        <f t="shared" si="3"/>
        <v>76</v>
      </c>
      <c r="B76" s="143"/>
      <c r="C76" s="272" t="s">
        <v>44</v>
      </c>
      <c r="D76" s="248"/>
      <c r="E76" s="209"/>
      <c r="F76" s="208"/>
      <c r="G76" s="210"/>
      <c r="H76" s="211"/>
      <c r="I76" s="210"/>
      <c r="J76" s="212"/>
    </row>
    <row r="77" spans="1:11">
      <c r="A77" s="135">
        <f t="shared" si="3"/>
        <v>77</v>
      </c>
      <c r="B77" s="143"/>
      <c r="C77" s="273"/>
      <c r="D77" s="274"/>
      <c r="E77" s="209"/>
      <c r="F77" s="208"/>
      <c r="G77" s="210"/>
      <c r="H77" s="211"/>
      <c r="I77" s="210"/>
      <c r="J77" s="212"/>
    </row>
    <row r="78" spans="1:11" s="275" customFormat="1">
      <c r="A78" s="135">
        <f t="shared" si="3"/>
        <v>78</v>
      </c>
      <c r="B78" s="143" t="s">
        <v>51</v>
      </c>
      <c r="C78" s="214" t="s">
        <v>108</v>
      </c>
      <c r="D78" s="224"/>
      <c r="E78" s="250">
        <f>'Menüs Werte'!E4</f>
        <v>130</v>
      </c>
      <c r="F78" s="215" t="s">
        <v>18</v>
      </c>
      <c r="G78" s="217">
        <f>I78*E78</f>
        <v>0</v>
      </c>
      <c r="H78" s="218" t="s">
        <v>24</v>
      </c>
      <c r="I78" s="217">
        <f>G31-E32+G33</f>
        <v>0</v>
      </c>
      <c r="J78" s="219" t="s">
        <v>4</v>
      </c>
    </row>
    <row r="79" spans="1:11" s="275" customFormat="1">
      <c r="A79" s="135">
        <f t="shared" si="3"/>
        <v>79</v>
      </c>
      <c r="B79" s="143"/>
      <c r="C79" s="220" t="s">
        <v>243</v>
      </c>
      <c r="D79" s="225"/>
      <c r="E79" s="213">
        <f>'Menüs Werte'!E5</f>
        <v>6</v>
      </c>
      <c r="F79" s="208" t="s">
        <v>244</v>
      </c>
      <c r="G79" s="210"/>
      <c r="H79" s="211"/>
      <c r="I79" s="230">
        <f>G29</f>
        <v>0</v>
      </c>
      <c r="J79" s="276" t="s">
        <v>4</v>
      </c>
    </row>
    <row r="80" spans="1:11">
      <c r="A80" s="135">
        <f t="shared" si="3"/>
        <v>80</v>
      </c>
      <c r="B80" s="143" t="s">
        <v>51</v>
      </c>
      <c r="C80" s="220" t="s">
        <v>306</v>
      </c>
      <c r="D80" s="225"/>
      <c r="E80" s="213">
        <f>'Menüs Werte'!E6</f>
        <v>320</v>
      </c>
      <c r="F80" s="208" t="s">
        <v>18</v>
      </c>
      <c r="G80" s="210">
        <f>I80*E80</f>
        <v>0</v>
      </c>
      <c r="H80" s="211" t="s">
        <v>24</v>
      </c>
      <c r="I80" s="210">
        <f>G22+G24</f>
        <v>0</v>
      </c>
      <c r="J80" s="212" t="s">
        <v>4</v>
      </c>
    </row>
    <row r="81" spans="1:11">
      <c r="A81" s="135">
        <f t="shared" si="3"/>
        <v>81</v>
      </c>
      <c r="B81" s="143" t="s">
        <v>51</v>
      </c>
      <c r="C81" s="220" t="s">
        <v>109</v>
      </c>
      <c r="D81" s="225"/>
      <c r="E81" s="213">
        <f>'Menüs Werte'!E7</f>
        <v>90</v>
      </c>
      <c r="F81" s="208" t="s">
        <v>18</v>
      </c>
      <c r="G81" s="210">
        <f>I81*E81</f>
        <v>0</v>
      </c>
      <c r="H81" s="211" t="s">
        <v>24</v>
      </c>
      <c r="I81" s="210">
        <f>G23+G25</f>
        <v>0</v>
      </c>
      <c r="J81" s="212" t="s">
        <v>4</v>
      </c>
    </row>
    <row r="82" spans="1:11">
      <c r="A82" s="135">
        <f t="shared" si="3"/>
        <v>82</v>
      </c>
      <c r="B82" s="143" t="s">
        <v>51</v>
      </c>
      <c r="C82" s="220" t="s">
        <v>64</v>
      </c>
      <c r="D82" s="225"/>
      <c r="E82" s="213">
        <f>'Menüs Werte'!E8</f>
        <v>5</v>
      </c>
      <c r="F82" s="208" t="s">
        <v>18</v>
      </c>
      <c r="G82" s="210">
        <f>I82*E82</f>
        <v>0</v>
      </c>
      <c r="H82" s="211" t="s">
        <v>24</v>
      </c>
      <c r="I82" s="210">
        <f>SUM(G22:G25)</f>
        <v>0</v>
      </c>
      <c r="J82" s="212" t="s">
        <v>4</v>
      </c>
    </row>
    <row r="83" spans="1:11" s="275" customFormat="1">
      <c r="A83" s="135">
        <f t="shared" si="3"/>
        <v>83</v>
      </c>
      <c r="B83" s="143" t="s">
        <v>51</v>
      </c>
      <c r="C83" s="220" t="s">
        <v>63</v>
      </c>
      <c r="D83" s="225"/>
      <c r="E83" s="213">
        <f>'Menüs Werte'!E9</f>
        <v>30</v>
      </c>
      <c r="F83" s="208" t="s">
        <v>18</v>
      </c>
      <c r="G83" s="210">
        <f>I83*E83</f>
        <v>0</v>
      </c>
      <c r="H83" s="211" t="s">
        <v>24</v>
      </c>
      <c r="I83" s="210">
        <f>G31+G33</f>
        <v>0</v>
      </c>
      <c r="J83" s="212" t="s">
        <v>4</v>
      </c>
    </row>
    <row r="84" spans="1:11">
      <c r="A84" s="135">
        <f t="shared" si="3"/>
        <v>84</v>
      </c>
      <c r="B84" s="143" t="s">
        <v>51</v>
      </c>
      <c r="C84" s="220" t="s">
        <v>135</v>
      </c>
      <c r="D84" s="225"/>
      <c r="E84" s="213">
        <f>E80</f>
        <v>320</v>
      </c>
      <c r="F84" s="208" t="s">
        <v>18</v>
      </c>
      <c r="G84" s="210">
        <f>IF(Eingabe!H51&gt;0,I84*E84,Eingabe!H52)</f>
        <v>0</v>
      </c>
      <c r="H84" s="211" t="s">
        <v>24</v>
      </c>
      <c r="I84" s="210" t="str">
        <f>IF(Eingabe!H51=0,"",Eingabe!H51)</f>
        <v/>
      </c>
      <c r="J84" s="258" t="str">
        <f>IF(Eingabe!H51=0,"","m²")</f>
        <v/>
      </c>
      <c r="K84" s="277"/>
    </row>
    <row r="85" spans="1:11">
      <c r="A85" s="135">
        <f t="shared" si="3"/>
        <v>85</v>
      </c>
      <c r="B85" s="143" t="s">
        <v>51</v>
      </c>
      <c r="C85" s="220" t="s">
        <v>136</v>
      </c>
      <c r="D85" s="225"/>
      <c r="E85" s="213">
        <f>E81</f>
        <v>90</v>
      </c>
      <c r="F85" s="208" t="s">
        <v>18</v>
      </c>
      <c r="G85" s="210">
        <f>IF(Eingabe!H53&gt;0,I85*E85,Eingabe!H54)</f>
        <v>0</v>
      </c>
      <c r="H85" s="211" t="s">
        <v>24</v>
      </c>
      <c r="I85" s="210" t="str">
        <f>IF(Eingabe!H53=0,"",Eingabe!H53)</f>
        <v/>
      </c>
      <c r="J85" s="258" t="str">
        <f>IF(Eingabe!H53=0,"","m²")</f>
        <v/>
      </c>
    </row>
    <row r="86" spans="1:11">
      <c r="A86" s="135">
        <f t="shared" si="3"/>
        <v>86</v>
      </c>
      <c r="B86" s="143"/>
      <c r="C86" s="220"/>
      <c r="D86" s="225"/>
      <c r="E86" s="209"/>
      <c r="F86" s="208"/>
      <c r="G86" s="210"/>
      <c r="H86" s="211"/>
      <c r="I86" s="210"/>
      <c r="J86" s="212"/>
    </row>
    <row r="87" spans="1:11">
      <c r="A87" s="135">
        <f t="shared" si="3"/>
        <v>87</v>
      </c>
      <c r="B87" s="143" t="s">
        <v>51</v>
      </c>
      <c r="C87" s="214" t="s">
        <v>132</v>
      </c>
      <c r="D87" s="224"/>
      <c r="E87" s="278" t="str">
        <f>IF(I87&lt;&gt;3,Eingabe!H45,"")</f>
        <v/>
      </c>
      <c r="F87" s="279" t="str">
        <f>IF(I87=3,"","Jahre")</f>
        <v/>
      </c>
      <c r="G87" s="217"/>
      <c r="H87" s="218"/>
      <c r="I87" s="217">
        <f>IF(OR(Eingabe!H45="keine Angabe",ISBLANK(Eingabe!H45)),3,Eingabe!H45)</f>
        <v>3</v>
      </c>
      <c r="J87" s="219" t="s">
        <v>36</v>
      </c>
    </row>
    <row r="88" spans="1:11">
      <c r="A88" s="135">
        <f t="shared" si="3"/>
        <v>88</v>
      </c>
      <c r="B88" s="143"/>
      <c r="C88" s="220"/>
      <c r="D88" s="225"/>
      <c r="E88" s="280">
        <f>'Menüs Werte'!E11</f>
        <v>4</v>
      </c>
      <c r="F88" s="208" t="s">
        <v>35</v>
      </c>
      <c r="G88" s="281">
        <f>I87*I88*E88</f>
        <v>0</v>
      </c>
      <c r="H88" s="282" t="s">
        <v>24</v>
      </c>
      <c r="I88" s="210">
        <f>G31+G33-E32</f>
        <v>0</v>
      </c>
      <c r="J88" s="212" t="s">
        <v>4</v>
      </c>
    </row>
    <row r="89" spans="1:11">
      <c r="A89" s="135">
        <f t="shared" si="3"/>
        <v>89</v>
      </c>
      <c r="B89" s="143" t="s">
        <v>51</v>
      </c>
      <c r="C89" s="214" t="s">
        <v>173</v>
      </c>
      <c r="D89" s="224"/>
      <c r="E89" s="278"/>
      <c r="F89" s="279"/>
      <c r="G89" s="210">
        <f>Eingabe!H48</f>
        <v>0</v>
      </c>
      <c r="H89" s="211" t="s">
        <v>24</v>
      </c>
      <c r="I89" s="217"/>
      <c r="J89" s="219"/>
    </row>
    <row r="90" spans="1:11">
      <c r="A90" s="135">
        <f t="shared" si="3"/>
        <v>90</v>
      </c>
      <c r="B90" s="143"/>
      <c r="C90" s="220"/>
      <c r="D90" s="225"/>
      <c r="E90" s="283"/>
      <c r="F90" s="284"/>
      <c r="G90" s="210"/>
      <c r="H90" s="211"/>
      <c r="I90" s="210"/>
      <c r="J90" s="212"/>
    </row>
    <row r="91" spans="1:11">
      <c r="A91" s="135">
        <f t="shared" si="3"/>
        <v>91</v>
      </c>
      <c r="B91" s="143"/>
      <c r="C91" s="285" t="s">
        <v>26</v>
      </c>
      <c r="D91" s="286"/>
      <c r="E91" s="287"/>
      <c r="F91" s="288"/>
      <c r="G91" s="289">
        <f>SUM(G78:G89)</f>
        <v>0</v>
      </c>
      <c r="H91" s="211" t="s">
        <v>24</v>
      </c>
      <c r="I91" s="210" t="e">
        <f>G91/($G$48*75/100)</f>
        <v>#DIV/0!</v>
      </c>
      <c r="J91" s="290" t="s">
        <v>204</v>
      </c>
    </row>
    <row r="92" spans="1:11">
      <c r="A92" s="135">
        <f t="shared" si="3"/>
        <v>92</v>
      </c>
      <c r="B92" s="147"/>
      <c r="C92" s="291"/>
      <c r="D92" s="292"/>
      <c r="E92" s="293"/>
      <c r="F92" s="292"/>
      <c r="G92" s="294"/>
      <c r="H92" s="295"/>
      <c r="I92" s="294"/>
      <c r="J92" s="296"/>
    </row>
    <row r="93" spans="1:11">
      <c r="A93" s="135">
        <f t="shared" si="3"/>
        <v>93</v>
      </c>
      <c r="B93" s="143"/>
      <c r="C93" s="272" t="s">
        <v>65</v>
      </c>
      <c r="D93" s="248"/>
      <c r="E93" s="209"/>
      <c r="F93" s="208"/>
      <c r="G93" s="210"/>
      <c r="H93" s="211"/>
      <c r="I93" s="210"/>
      <c r="J93" s="212"/>
    </row>
    <row r="94" spans="1:11">
      <c r="A94" s="135">
        <f t="shared" si="3"/>
        <v>94</v>
      </c>
      <c r="B94" s="143"/>
      <c r="C94" s="297" t="s">
        <v>66</v>
      </c>
      <c r="D94" s="248"/>
      <c r="E94" s="209"/>
      <c r="F94" s="208"/>
      <c r="G94" s="210"/>
      <c r="H94" s="211"/>
      <c r="I94" s="210"/>
      <c r="J94" s="212"/>
    </row>
    <row r="95" spans="1:11">
      <c r="A95" s="135">
        <f t="shared" si="3"/>
        <v>95</v>
      </c>
      <c r="B95" s="143"/>
      <c r="C95" s="220" t="s">
        <v>211</v>
      </c>
      <c r="D95" s="248"/>
      <c r="E95" s="213">
        <v>5</v>
      </c>
      <c r="F95" s="208" t="s">
        <v>214</v>
      </c>
      <c r="G95" s="210">
        <f>IF(G13&gt;100000,(G13-100000)*E95,)</f>
        <v>0</v>
      </c>
      <c r="H95" s="211" t="s">
        <v>24</v>
      </c>
      <c r="I95" s="210"/>
      <c r="J95" s="212"/>
    </row>
    <row r="96" spans="1:11">
      <c r="A96" s="135">
        <f t="shared" si="3"/>
        <v>96</v>
      </c>
      <c r="B96" s="143"/>
      <c r="C96" s="220" t="s">
        <v>212</v>
      </c>
      <c r="D96" s="248"/>
      <c r="E96" s="213">
        <v>10</v>
      </c>
      <c r="F96" s="208" t="s">
        <v>214</v>
      </c>
      <c r="G96" s="210">
        <f>IF(G13&gt;100000,50000*E96,IF(G13&gt;50000,(G13-50000)*E96,))</f>
        <v>0</v>
      </c>
      <c r="H96" s="211" t="s">
        <v>24</v>
      </c>
      <c r="I96" s="210"/>
      <c r="J96" s="212"/>
    </row>
    <row r="97" spans="1:10">
      <c r="A97" s="135">
        <f t="shared" si="3"/>
        <v>97</v>
      </c>
      <c r="B97" s="143"/>
      <c r="C97" s="220" t="s">
        <v>213</v>
      </c>
      <c r="D97" s="248"/>
      <c r="E97" s="213">
        <v>20</v>
      </c>
      <c r="F97" s="208" t="s">
        <v>214</v>
      </c>
      <c r="G97" s="210">
        <f>IF(G13&gt;50000,50000*E97,G13*E97)</f>
        <v>0</v>
      </c>
      <c r="H97" s="211" t="s">
        <v>24</v>
      </c>
      <c r="I97" s="210"/>
      <c r="J97" s="212"/>
    </row>
    <row r="98" spans="1:10">
      <c r="A98" s="135">
        <f t="shared" si="3"/>
        <v>98</v>
      </c>
      <c r="B98" s="143"/>
      <c r="C98" s="285" t="s">
        <v>26</v>
      </c>
      <c r="D98" s="286"/>
      <c r="E98" s="287"/>
      <c r="F98" s="288"/>
      <c r="G98" s="289">
        <f>SUM(G95:G97)</f>
        <v>0</v>
      </c>
      <c r="H98" s="298" t="s">
        <v>24</v>
      </c>
      <c r="I98" s="210" t="e">
        <f>G98/($G$48*75/100)</f>
        <v>#DIV/0!</v>
      </c>
      <c r="J98" s="290" t="s">
        <v>204</v>
      </c>
    </row>
    <row r="99" spans="1:10">
      <c r="A99" s="135">
        <f t="shared" si="3"/>
        <v>99</v>
      </c>
      <c r="B99" s="147"/>
      <c r="C99" s="299"/>
      <c r="D99" s="300"/>
      <c r="E99" s="301"/>
      <c r="F99" s="302"/>
      <c r="G99" s="303"/>
      <c r="H99" s="304"/>
      <c r="I99" s="305"/>
      <c r="J99" s="306"/>
    </row>
    <row r="100" spans="1:10">
      <c r="A100" s="135">
        <f t="shared" si="3"/>
        <v>100</v>
      </c>
      <c r="B100" s="143"/>
      <c r="C100" s="272" t="s">
        <v>125</v>
      </c>
      <c r="D100" s="286"/>
      <c r="E100" s="287"/>
      <c r="F100" s="288"/>
      <c r="G100" s="289"/>
      <c r="H100" s="298"/>
      <c r="I100" s="307"/>
      <c r="J100" s="308"/>
    </row>
    <row r="101" spans="1:10">
      <c r="A101" s="135">
        <f t="shared" si="3"/>
        <v>101</v>
      </c>
      <c r="B101" s="143"/>
      <c r="C101" s="285"/>
      <c r="D101" s="286"/>
      <c r="E101" s="287"/>
      <c r="F101" s="288"/>
      <c r="G101" s="289"/>
      <c r="H101" s="298"/>
      <c r="I101" s="307"/>
      <c r="J101" s="290"/>
    </row>
    <row r="102" spans="1:10">
      <c r="A102" s="135">
        <f t="shared" si="3"/>
        <v>102</v>
      </c>
      <c r="B102" s="143"/>
      <c r="C102" s="255" t="s">
        <v>127</v>
      </c>
      <c r="D102" s="225" t="str">
        <f>IF(ISBLANK(Eingabe!F57),"",Eingabe!F57)</f>
        <v/>
      </c>
      <c r="E102" s="209"/>
      <c r="F102" s="208"/>
      <c r="G102" s="210">
        <f>Eingabe!H57</f>
        <v>0</v>
      </c>
      <c r="H102" s="211" t="s">
        <v>24</v>
      </c>
      <c r="I102" s="307"/>
      <c r="J102" s="290"/>
    </row>
    <row r="103" spans="1:10">
      <c r="A103" s="135">
        <f t="shared" si="3"/>
        <v>103</v>
      </c>
      <c r="B103" s="143"/>
      <c r="C103" s="255" t="s">
        <v>128</v>
      </c>
      <c r="D103" s="225" t="str">
        <f>IF(ISBLANK(Eingabe!F58),"",Eingabe!F58)</f>
        <v/>
      </c>
      <c r="E103" s="209"/>
      <c r="F103" s="208"/>
      <c r="G103" s="210">
        <f>Eingabe!H58</f>
        <v>0</v>
      </c>
      <c r="H103" s="211" t="s">
        <v>24</v>
      </c>
      <c r="I103" s="307"/>
      <c r="J103" s="290"/>
    </row>
    <row r="104" spans="1:10">
      <c r="A104" s="135">
        <f t="shared" si="3"/>
        <v>104</v>
      </c>
      <c r="B104" s="143"/>
      <c r="C104" s="255" t="s">
        <v>129</v>
      </c>
      <c r="D104" s="225" t="str">
        <f>IF(ISBLANK(Eingabe!F59),"",Eingabe!F59)</f>
        <v/>
      </c>
      <c r="E104" s="209"/>
      <c r="F104" s="208"/>
      <c r="G104" s="210">
        <f>Eingabe!H59</f>
        <v>0</v>
      </c>
      <c r="H104" s="211" t="s">
        <v>24</v>
      </c>
      <c r="I104" s="307"/>
      <c r="J104" s="290"/>
    </row>
    <row r="105" spans="1:10">
      <c r="A105" s="135">
        <f t="shared" ref="A105:A128" si="4">ROW(B105)</f>
        <v>105</v>
      </c>
      <c r="B105" s="143"/>
      <c r="C105" s="309" t="s">
        <v>130</v>
      </c>
      <c r="D105" s="225" t="str">
        <f>IF(ISBLANK(Eingabe!F60),"",Eingabe!F60)</f>
        <v/>
      </c>
      <c r="E105" s="310"/>
      <c r="F105" s="311"/>
      <c r="G105" s="210">
        <f>Eingabe!H60</f>
        <v>0</v>
      </c>
      <c r="H105" s="211" t="s">
        <v>24</v>
      </c>
      <c r="I105" s="312"/>
      <c r="J105" s="313"/>
    </row>
    <row r="106" spans="1:10">
      <c r="A106" s="135">
        <f t="shared" si="4"/>
        <v>106</v>
      </c>
      <c r="B106" s="143"/>
      <c r="C106" s="255" t="s">
        <v>246</v>
      </c>
      <c r="D106" s="225"/>
      <c r="E106" s="310"/>
      <c r="F106" s="311"/>
      <c r="G106" s="210">
        <f>Eingabe!H61</f>
        <v>0</v>
      </c>
      <c r="H106" s="211" t="s">
        <v>24</v>
      </c>
      <c r="I106" s="312"/>
      <c r="J106" s="313"/>
    </row>
    <row r="107" spans="1:10">
      <c r="A107" s="135">
        <f t="shared" si="4"/>
        <v>107</v>
      </c>
      <c r="B107" s="143"/>
      <c r="C107" s="309" t="s">
        <v>247</v>
      </c>
      <c r="D107" s="225"/>
      <c r="E107" s="310"/>
      <c r="F107" s="311"/>
      <c r="G107" s="210">
        <f>Eingabe!H62</f>
        <v>0</v>
      </c>
      <c r="H107" s="211" t="s">
        <v>24</v>
      </c>
      <c r="I107" s="312"/>
      <c r="J107" s="313"/>
    </row>
    <row r="108" spans="1:10">
      <c r="A108" s="135">
        <f t="shared" si="4"/>
        <v>108</v>
      </c>
      <c r="B108" s="143"/>
      <c r="C108" s="255" t="s">
        <v>248</v>
      </c>
      <c r="D108" s="225"/>
      <c r="E108" s="310"/>
      <c r="F108" s="311"/>
      <c r="G108" s="210">
        <f>Eingabe!H63</f>
        <v>0</v>
      </c>
      <c r="H108" s="211" t="s">
        <v>24</v>
      </c>
      <c r="I108" s="312"/>
      <c r="J108" s="313"/>
    </row>
    <row r="109" spans="1:10">
      <c r="A109" s="135">
        <f t="shared" si="4"/>
        <v>109</v>
      </c>
      <c r="B109" s="143"/>
      <c r="C109" s="314" t="s">
        <v>26</v>
      </c>
      <c r="D109" s="311"/>
      <c r="E109" s="315"/>
      <c r="F109" s="316"/>
      <c r="G109" s="317">
        <f>SUM(G102:G108)</f>
        <v>0</v>
      </c>
      <c r="H109" s="298" t="s">
        <v>24</v>
      </c>
      <c r="I109" s="312"/>
      <c r="J109" s="313"/>
    </row>
    <row r="110" spans="1:10" ht="13.5" thickBot="1">
      <c r="A110" s="141">
        <f t="shared" si="4"/>
        <v>110</v>
      </c>
      <c r="B110" s="142"/>
      <c r="C110" s="235"/>
      <c r="D110" s="236"/>
      <c r="E110" s="237"/>
      <c r="F110" s="236"/>
      <c r="G110" s="204"/>
      <c r="H110" s="205"/>
      <c r="I110" s="204"/>
      <c r="J110" s="206"/>
    </row>
    <row r="111" spans="1:10">
      <c r="A111" s="135">
        <f t="shared" si="4"/>
        <v>111</v>
      </c>
      <c r="B111" s="143"/>
      <c r="C111" s="272" t="s">
        <v>45</v>
      </c>
      <c r="D111" s="248"/>
      <c r="E111" s="209"/>
      <c r="F111" s="208"/>
      <c r="G111" s="210"/>
      <c r="H111" s="211"/>
      <c r="I111" s="210"/>
      <c r="J111" s="212"/>
    </row>
    <row r="112" spans="1:10">
      <c r="A112" s="135">
        <f t="shared" si="4"/>
        <v>112</v>
      </c>
      <c r="B112" s="143"/>
      <c r="C112" s="297"/>
      <c r="D112" s="248"/>
      <c r="E112" s="209"/>
      <c r="F112" s="208"/>
      <c r="G112" s="210"/>
      <c r="H112" s="211"/>
      <c r="I112" s="210"/>
      <c r="J112" s="212"/>
    </row>
    <row r="113" spans="1:10">
      <c r="A113" s="135">
        <f t="shared" si="4"/>
        <v>113</v>
      </c>
      <c r="B113" s="143"/>
      <c r="C113" s="318" t="s">
        <v>164</v>
      </c>
      <c r="D113" s="246"/>
      <c r="E113" s="216"/>
      <c r="F113" s="215"/>
      <c r="G113" s="217" t="s">
        <v>189</v>
      </c>
      <c r="H113" s="218"/>
      <c r="I113" s="217" t="s">
        <v>190</v>
      </c>
      <c r="J113" s="219"/>
    </row>
    <row r="114" spans="1:10">
      <c r="A114" s="135">
        <f t="shared" si="4"/>
        <v>114</v>
      </c>
      <c r="B114" s="143"/>
      <c r="C114" s="414" t="s">
        <v>165</v>
      </c>
      <c r="D114" s="415"/>
      <c r="E114" s="209"/>
      <c r="F114" s="208"/>
      <c r="G114" s="210">
        <f>IF(G51-G53-G58-G59&lt;0,0,G51-G53-G58-G59)</f>
        <v>0</v>
      </c>
      <c r="H114" s="211" t="s">
        <v>47</v>
      </c>
      <c r="I114" s="210">
        <f>IF(I51-I58-I59&lt;0,0,I51-I58-I59)</f>
        <v>0</v>
      </c>
      <c r="J114" s="212" t="s">
        <v>47</v>
      </c>
    </row>
    <row r="115" spans="1:10">
      <c r="A115" s="135">
        <f t="shared" si="4"/>
        <v>115</v>
      </c>
      <c r="B115" s="143"/>
      <c r="C115" s="414"/>
      <c r="D115" s="415"/>
      <c r="E115" s="209"/>
      <c r="F115" s="208"/>
      <c r="G115" s="210">
        <f>ROUND(G114/100*2,)</f>
        <v>0</v>
      </c>
      <c r="H115" s="211" t="s">
        <v>3</v>
      </c>
      <c r="I115" s="210">
        <f>ROUND(I114/150*3,)</f>
        <v>0</v>
      </c>
      <c r="J115" s="212" t="s">
        <v>3</v>
      </c>
    </row>
    <row r="116" spans="1:10">
      <c r="A116" s="135">
        <f t="shared" si="4"/>
        <v>116</v>
      </c>
      <c r="B116" s="143"/>
      <c r="C116" s="319"/>
      <c r="D116" s="320"/>
      <c r="E116" s="209"/>
      <c r="F116" s="208"/>
      <c r="G116" s="210">
        <f>ROUND(G115*E65/100*0.7,)</f>
        <v>0</v>
      </c>
      <c r="H116" s="211" t="s">
        <v>53</v>
      </c>
      <c r="I116" s="210">
        <f>ROUND(I115*E65/100*0.7,)</f>
        <v>0</v>
      </c>
      <c r="J116" s="212" t="s">
        <v>53</v>
      </c>
    </row>
    <row r="117" spans="1:10">
      <c r="A117" s="135">
        <f t="shared" si="4"/>
        <v>117</v>
      </c>
      <c r="B117" s="143"/>
      <c r="C117" s="414" t="s">
        <v>193</v>
      </c>
      <c r="D117" s="415"/>
      <c r="E117" s="209"/>
      <c r="F117" s="208"/>
      <c r="G117" s="210">
        <f>G116+I116</f>
        <v>0</v>
      </c>
      <c r="H117" s="211" t="s">
        <v>53</v>
      </c>
      <c r="I117" s="210"/>
      <c r="J117" s="212"/>
    </row>
    <row r="118" spans="1:10">
      <c r="A118" s="135">
        <f t="shared" si="4"/>
        <v>118</v>
      </c>
      <c r="B118" s="143"/>
      <c r="C118" s="319"/>
      <c r="D118" s="320"/>
      <c r="E118" s="209"/>
      <c r="F118" s="208"/>
      <c r="G118" s="210"/>
      <c r="H118" s="211"/>
      <c r="I118" s="210"/>
      <c r="J118" s="212"/>
    </row>
    <row r="119" spans="1:10">
      <c r="A119" s="135">
        <f t="shared" si="4"/>
        <v>119</v>
      </c>
      <c r="B119" s="143"/>
      <c r="C119" s="220" t="s">
        <v>103</v>
      </c>
      <c r="D119" s="248"/>
      <c r="E119" s="209"/>
      <c r="F119" s="208"/>
      <c r="G119" s="210">
        <f>Eingabe!H110</f>
        <v>0</v>
      </c>
      <c r="H119" s="211" t="s">
        <v>101</v>
      </c>
      <c r="I119" s="210"/>
      <c r="J119" s="212"/>
    </row>
    <row r="120" spans="1:10">
      <c r="A120" s="135">
        <f t="shared" si="4"/>
        <v>120</v>
      </c>
      <c r="B120" s="143"/>
      <c r="C120" s="220" t="s">
        <v>220</v>
      </c>
      <c r="D120" s="248"/>
      <c r="E120" s="209"/>
      <c r="F120" s="208"/>
      <c r="G120" s="210">
        <f>IF(G117-G119&lt;0,0,G117-G119)</f>
        <v>0</v>
      </c>
      <c r="H120" s="211" t="s">
        <v>101</v>
      </c>
      <c r="I120" s="210"/>
      <c r="J120" s="212"/>
    </row>
    <row r="121" spans="1:10">
      <c r="A121" s="135">
        <f t="shared" si="4"/>
        <v>121</v>
      </c>
      <c r="B121" s="143"/>
      <c r="C121" s="220" t="s">
        <v>146</v>
      </c>
      <c r="D121" s="225"/>
      <c r="E121" s="283">
        <f>'Menüs Werte'!E14</f>
        <v>40000</v>
      </c>
      <c r="F121" s="208" t="s">
        <v>27</v>
      </c>
      <c r="G121" s="210">
        <f>IF(Eingabe!H113="nein",0,IF(Eingabe!H114=0,G120*E121,G120*Eingabe!H114))</f>
        <v>0</v>
      </c>
      <c r="H121" s="211" t="s">
        <v>24</v>
      </c>
      <c r="I121" s="210"/>
      <c r="J121" s="212"/>
    </row>
    <row r="122" spans="1:10">
      <c r="A122" s="135">
        <f t="shared" si="4"/>
        <v>122</v>
      </c>
      <c r="B122" s="143"/>
      <c r="C122" s="220"/>
      <c r="D122" s="225"/>
      <c r="E122" s="321"/>
      <c r="F122" s="208"/>
      <c r="G122" s="211"/>
      <c r="H122" s="211"/>
      <c r="I122" s="210"/>
      <c r="J122" s="212"/>
    </row>
    <row r="123" spans="1:10">
      <c r="A123" s="135">
        <f t="shared" si="4"/>
        <v>123</v>
      </c>
      <c r="B123" s="143" t="s">
        <v>51</v>
      </c>
      <c r="C123" s="318" t="s">
        <v>166</v>
      </c>
      <c r="D123" s="224"/>
      <c r="E123" s="322"/>
      <c r="F123" s="215"/>
      <c r="G123" s="217" t="s">
        <v>189</v>
      </c>
      <c r="H123" s="218"/>
      <c r="I123" s="217" t="s">
        <v>190</v>
      </c>
      <c r="J123" s="219"/>
    </row>
    <row r="124" spans="1:10">
      <c r="A124" s="135">
        <f t="shared" si="4"/>
        <v>124</v>
      </c>
      <c r="B124" s="143"/>
      <c r="C124" s="414" t="s">
        <v>167</v>
      </c>
      <c r="D124" s="415"/>
      <c r="E124" s="321"/>
      <c r="F124" s="208"/>
      <c r="G124" s="210">
        <f>IF(G51-G53-G54-G58-G59&lt;0,0,G51-G53-G54-G58-G59)</f>
        <v>0</v>
      </c>
      <c r="H124" s="211" t="s">
        <v>47</v>
      </c>
      <c r="I124" s="210">
        <f>IF(I51-I58-I59&lt;0,0,I51-I58-I59)</f>
        <v>0</v>
      </c>
      <c r="J124" s="212" t="s">
        <v>47</v>
      </c>
    </row>
    <row r="125" spans="1:10">
      <c r="A125" s="135">
        <f t="shared" si="4"/>
        <v>125</v>
      </c>
      <c r="B125" s="143"/>
      <c r="C125" s="414"/>
      <c r="D125" s="415"/>
      <c r="E125" s="321"/>
      <c r="F125" s="208"/>
      <c r="G125" s="210">
        <f>ROUND(G124/100*2,)</f>
        <v>0</v>
      </c>
      <c r="H125" s="211" t="s">
        <v>3</v>
      </c>
      <c r="I125" s="210">
        <f>ROUND(I124/150*3,)</f>
        <v>0</v>
      </c>
      <c r="J125" s="212" t="s">
        <v>3</v>
      </c>
    </row>
    <row r="126" spans="1:10">
      <c r="A126" s="135">
        <f t="shared" si="4"/>
        <v>126</v>
      </c>
      <c r="B126" s="143"/>
      <c r="C126" s="319"/>
      <c r="D126" s="320"/>
      <c r="E126" s="321"/>
      <c r="F126" s="208"/>
      <c r="G126" s="211">
        <f>ROUND(G125*E66/100*0.9,)</f>
        <v>0</v>
      </c>
      <c r="H126" s="211" t="s">
        <v>101</v>
      </c>
      <c r="I126" s="211">
        <f>ROUND(I125*E66/100*0.9,)</f>
        <v>0</v>
      </c>
      <c r="J126" s="212" t="s">
        <v>101</v>
      </c>
    </row>
    <row r="127" spans="1:10">
      <c r="A127" s="135">
        <f t="shared" si="4"/>
        <v>127</v>
      </c>
      <c r="B127" s="143"/>
      <c r="C127" s="414" t="s">
        <v>193</v>
      </c>
      <c r="D127" s="415"/>
      <c r="E127" s="321"/>
      <c r="F127" s="208"/>
      <c r="G127" s="211">
        <f>G126+I126</f>
        <v>0</v>
      </c>
      <c r="H127" s="211" t="s">
        <v>101</v>
      </c>
      <c r="I127" s="210"/>
      <c r="J127" s="212"/>
    </row>
    <row r="128" spans="1:10">
      <c r="A128" s="135">
        <f t="shared" si="4"/>
        <v>128</v>
      </c>
      <c r="B128" s="143"/>
      <c r="C128" s="319"/>
      <c r="D128" s="320"/>
      <c r="E128" s="321"/>
      <c r="F128" s="208"/>
      <c r="G128" s="211"/>
      <c r="H128" s="211"/>
      <c r="I128" s="210"/>
      <c r="J128" s="212"/>
    </row>
    <row r="129" spans="1:11">
      <c r="A129" s="135">
        <f t="shared" si="3"/>
        <v>129</v>
      </c>
      <c r="B129" s="143"/>
      <c r="C129" s="220" t="s">
        <v>104</v>
      </c>
      <c r="D129" s="248"/>
      <c r="E129" s="323"/>
      <c r="F129" s="208"/>
      <c r="G129" s="210">
        <f>Eingabe!H116</f>
        <v>0</v>
      </c>
      <c r="H129" s="211" t="s">
        <v>101</v>
      </c>
      <c r="I129" s="210"/>
      <c r="J129" s="212"/>
    </row>
    <row r="130" spans="1:11">
      <c r="A130" s="135">
        <f t="shared" si="3"/>
        <v>130</v>
      </c>
      <c r="B130" s="143"/>
      <c r="C130" s="220" t="s">
        <v>102</v>
      </c>
      <c r="D130" s="248"/>
      <c r="E130" s="323"/>
      <c r="F130" s="208"/>
      <c r="G130" s="210">
        <f>IF(G127-G129&lt;0,0,G127-G129)</f>
        <v>0</v>
      </c>
      <c r="H130" s="211" t="s">
        <v>101</v>
      </c>
      <c r="I130" s="210"/>
      <c r="J130" s="212"/>
    </row>
    <row r="131" spans="1:11">
      <c r="A131" s="135">
        <f t="shared" si="3"/>
        <v>131</v>
      </c>
      <c r="B131" s="143"/>
      <c r="C131" s="220" t="s">
        <v>219</v>
      </c>
      <c r="D131" s="248"/>
      <c r="E131" s="323"/>
      <c r="F131" s="208"/>
      <c r="G131" s="210">
        <f>Eingabe!H119</f>
        <v>0</v>
      </c>
      <c r="H131" s="211" t="s">
        <v>101</v>
      </c>
      <c r="I131" s="210"/>
      <c r="J131" s="212"/>
    </row>
    <row r="132" spans="1:11" ht="12" customHeight="1">
      <c r="A132" s="135">
        <f t="shared" si="3"/>
        <v>132</v>
      </c>
      <c r="B132" s="143"/>
      <c r="C132" s="220" t="s">
        <v>240</v>
      </c>
      <c r="D132" s="225"/>
      <c r="E132" s="283">
        <f>'Menüs Werte'!E15</f>
        <v>68700</v>
      </c>
      <c r="F132" s="208" t="s">
        <v>27</v>
      </c>
      <c r="G132" s="210">
        <f>IF(Eingabe!$H$120&lt;&gt;0,$G$130*Eingabe!$H$120,$G$130*E132)</f>
        <v>0</v>
      </c>
      <c r="H132" s="211" t="s">
        <v>24</v>
      </c>
      <c r="I132" s="210"/>
      <c r="J132" s="212"/>
    </row>
    <row r="133" spans="1:11" ht="12" customHeight="1">
      <c r="A133" s="135">
        <f t="shared" si="3"/>
        <v>133</v>
      </c>
      <c r="B133" s="143"/>
      <c r="C133" s="220" t="s">
        <v>249</v>
      </c>
      <c r="D133" s="225"/>
      <c r="E133" s="283"/>
      <c r="F133" s="208"/>
      <c r="G133" s="210">
        <f>IFERROR(IF(Eingabe!H117="nein",0,ROUND(I39/G131*G127,-4)),0)</f>
        <v>0</v>
      </c>
      <c r="H133" s="211" t="s">
        <v>24</v>
      </c>
      <c r="I133" s="210"/>
      <c r="J133" s="212"/>
    </row>
    <row r="134" spans="1:11">
      <c r="A134" s="135">
        <f t="shared" si="3"/>
        <v>134</v>
      </c>
      <c r="B134" s="143"/>
      <c r="C134" s="220"/>
      <c r="D134" s="225"/>
      <c r="E134" s="209"/>
      <c r="F134" s="208"/>
      <c r="G134" s="210"/>
      <c r="H134" s="211"/>
      <c r="I134" s="210"/>
      <c r="J134" s="212"/>
    </row>
    <row r="135" spans="1:11">
      <c r="A135" s="135">
        <f t="shared" si="3"/>
        <v>135</v>
      </c>
      <c r="B135" s="143"/>
      <c r="C135" s="318" t="s">
        <v>168</v>
      </c>
      <c r="D135" s="224"/>
      <c r="E135" s="216"/>
      <c r="F135" s="215"/>
      <c r="G135" s="217"/>
      <c r="H135" s="218"/>
      <c r="I135" s="217"/>
      <c r="J135" s="219"/>
    </row>
    <row r="136" spans="1:11" s="183" customFormat="1">
      <c r="A136" s="135">
        <f t="shared" si="3"/>
        <v>136</v>
      </c>
      <c r="B136" s="143" t="s">
        <v>51</v>
      </c>
      <c r="C136" s="220" t="s">
        <v>107</v>
      </c>
      <c r="D136" s="225"/>
      <c r="E136" s="209">
        <f>'Menüs Werte'!E17</f>
        <v>30</v>
      </c>
      <c r="F136" s="208" t="s">
        <v>18</v>
      </c>
      <c r="G136" s="210">
        <f>30*I136</f>
        <v>0</v>
      </c>
      <c r="H136" s="211" t="s">
        <v>24</v>
      </c>
      <c r="I136" s="210">
        <f>G34+G35</f>
        <v>0</v>
      </c>
      <c r="J136" s="212" t="s">
        <v>4</v>
      </c>
    </row>
    <row r="137" spans="1:11" s="275" customFormat="1">
      <c r="A137" s="135">
        <f t="shared" si="3"/>
        <v>137</v>
      </c>
      <c r="B137" s="143" t="s">
        <v>51</v>
      </c>
      <c r="C137" s="220" t="s">
        <v>110</v>
      </c>
      <c r="D137" s="225"/>
      <c r="E137" s="209">
        <f>'Menüs Werte'!E18</f>
        <v>170</v>
      </c>
      <c r="F137" s="208" t="s">
        <v>18</v>
      </c>
      <c r="G137" s="210">
        <f>I137*E137</f>
        <v>0</v>
      </c>
      <c r="H137" s="211" t="s">
        <v>24</v>
      </c>
      <c r="I137" s="210">
        <f>G34+G35+E32</f>
        <v>0</v>
      </c>
      <c r="J137" s="212" t="s">
        <v>4</v>
      </c>
    </row>
    <row r="138" spans="1:11" s="275" customFormat="1">
      <c r="A138" s="135">
        <f t="shared" si="3"/>
        <v>138</v>
      </c>
      <c r="B138" s="143"/>
      <c r="C138" s="220" t="s">
        <v>245</v>
      </c>
      <c r="D138" s="225"/>
      <c r="E138" s="213">
        <v>1</v>
      </c>
      <c r="F138" s="208" t="s">
        <v>244</v>
      </c>
      <c r="G138" s="210"/>
      <c r="H138" s="211"/>
      <c r="I138" s="230">
        <f>G30</f>
        <v>0</v>
      </c>
      <c r="J138" s="276" t="s">
        <v>4</v>
      </c>
    </row>
    <row r="139" spans="1:11">
      <c r="A139" s="135">
        <f t="shared" si="3"/>
        <v>139</v>
      </c>
      <c r="B139" s="143"/>
      <c r="C139" s="213"/>
      <c r="D139" s="208"/>
      <c r="E139" s="209"/>
      <c r="F139" s="208"/>
      <c r="G139" s="210"/>
      <c r="H139" s="211"/>
      <c r="I139" s="210"/>
      <c r="J139" s="212"/>
    </row>
    <row r="140" spans="1:11">
      <c r="A140" s="135">
        <f t="shared" si="3"/>
        <v>140</v>
      </c>
      <c r="B140" s="143"/>
      <c r="C140" s="285" t="s">
        <v>26</v>
      </c>
      <c r="D140" s="286"/>
      <c r="E140" s="287"/>
      <c r="F140" s="288"/>
      <c r="G140" s="289">
        <f>G137+G136+G133+G132+G121</f>
        <v>0</v>
      </c>
      <c r="H140" s="298" t="s">
        <v>24</v>
      </c>
      <c r="I140" s="210" t="e">
        <f>G140/($G$48*75/100)</f>
        <v>#DIV/0!</v>
      </c>
      <c r="J140" s="290" t="s">
        <v>204</v>
      </c>
      <c r="K140" s="183"/>
    </row>
    <row r="141" spans="1:11">
      <c r="A141" s="135">
        <f t="shared" si="3"/>
        <v>141</v>
      </c>
      <c r="B141" s="143"/>
      <c r="C141" s="291"/>
      <c r="D141" s="292"/>
      <c r="E141" s="293"/>
      <c r="F141" s="292"/>
      <c r="G141" s="294"/>
      <c r="H141" s="295"/>
      <c r="I141" s="294"/>
      <c r="J141" s="296"/>
      <c r="K141" s="183"/>
    </row>
    <row r="142" spans="1:11">
      <c r="A142" s="135">
        <f t="shared" si="3"/>
        <v>142</v>
      </c>
      <c r="B142" s="143"/>
      <c r="C142" s="272" t="s">
        <v>226</v>
      </c>
      <c r="D142" s="208"/>
      <c r="E142" s="209"/>
      <c r="F142" s="208"/>
      <c r="G142" s="210"/>
      <c r="H142" s="211"/>
      <c r="I142" s="210"/>
      <c r="J142" s="212"/>
      <c r="K142" s="183"/>
    </row>
    <row r="143" spans="1:11">
      <c r="A143" s="135">
        <f t="shared" si="3"/>
        <v>143</v>
      </c>
      <c r="B143" s="143"/>
      <c r="C143" s="220" t="s">
        <v>227</v>
      </c>
      <c r="D143" s="208"/>
      <c r="E143" s="209"/>
      <c r="F143" s="208"/>
      <c r="G143" s="230">
        <f>IF(Eingabe!H117="ja",I39-G133,0)</f>
        <v>0</v>
      </c>
      <c r="H143" s="231" t="s">
        <v>24</v>
      </c>
      <c r="I143" s="210"/>
      <c r="J143" s="212"/>
      <c r="K143" s="183"/>
    </row>
    <row r="144" spans="1:11">
      <c r="A144" s="135">
        <f t="shared" si="3"/>
        <v>144</v>
      </c>
      <c r="B144" s="143"/>
      <c r="C144" s="324" t="s">
        <v>228</v>
      </c>
      <c r="D144" s="292"/>
      <c r="E144" s="293"/>
      <c r="F144" s="292"/>
      <c r="G144" s="325">
        <f>IF(Eingabe!H25&lt;&gt;"",ROUND(G17*G71*0.5,-3),0)</f>
        <v>0</v>
      </c>
      <c r="H144" s="326" t="s">
        <v>24</v>
      </c>
      <c r="I144" s="294"/>
      <c r="J144" s="296"/>
      <c r="K144" s="183"/>
    </row>
    <row r="145" spans="1:12">
      <c r="A145" s="135">
        <f t="shared" si="3"/>
        <v>145</v>
      </c>
      <c r="B145" s="143"/>
      <c r="C145" s="207" t="s">
        <v>88</v>
      </c>
      <c r="D145" s="208"/>
      <c r="E145" s="209"/>
      <c r="F145" s="208"/>
      <c r="G145" s="210"/>
      <c r="H145" s="211"/>
      <c r="I145" s="210"/>
      <c r="J145" s="212"/>
      <c r="K145" s="183"/>
    </row>
    <row r="146" spans="1:12">
      <c r="A146" s="135">
        <f t="shared" si="3"/>
        <v>146</v>
      </c>
      <c r="B146" s="143"/>
      <c r="C146" s="213"/>
      <c r="D146" s="208"/>
      <c r="E146" s="209"/>
      <c r="F146" s="208"/>
      <c r="G146" s="210"/>
      <c r="H146" s="211"/>
      <c r="I146" s="210"/>
      <c r="J146" s="212"/>
      <c r="K146" s="183"/>
    </row>
    <row r="147" spans="1:12">
      <c r="A147" s="135">
        <f t="shared" si="3"/>
        <v>147</v>
      </c>
      <c r="B147" s="143"/>
      <c r="C147" s="214" t="s">
        <v>283</v>
      </c>
      <c r="D147" s="215"/>
      <c r="E147" s="216"/>
      <c r="F147" s="215"/>
      <c r="G147" s="217">
        <f>IF(G51-G59&lt;0,0,G51-G59)</f>
        <v>0</v>
      </c>
      <c r="H147" s="218" t="s">
        <v>47</v>
      </c>
      <c r="I147" s="327"/>
      <c r="J147" s="328"/>
      <c r="K147" s="183"/>
    </row>
    <row r="148" spans="1:12">
      <c r="A148" s="135">
        <f t="shared" si="3"/>
        <v>148</v>
      </c>
      <c r="B148" s="143" t="s">
        <v>51</v>
      </c>
      <c r="C148" s="220" t="s">
        <v>89</v>
      </c>
      <c r="D148" s="225"/>
      <c r="E148" s="209">
        <f>IF(ISBLANK(Eingabe!H123),30,Eingabe!$H$123)</f>
        <v>30</v>
      </c>
      <c r="F148" s="208" t="s">
        <v>174</v>
      </c>
      <c r="G148" s="210">
        <f>ROUND(G147*E148/100,)</f>
        <v>0</v>
      </c>
      <c r="H148" s="211" t="s">
        <v>47</v>
      </c>
      <c r="I148" s="210"/>
      <c r="J148" s="212"/>
      <c r="K148" s="183"/>
      <c r="L148" s="329"/>
    </row>
    <row r="149" spans="1:12">
      <c r="A149" s="135">
        <f t="shared" si="3"/>
        <v>149</v>
      </c>
      <c r="B149" s="143"/>
      <c r="C149" s="220"/>
      <c r="D149" s="225"/>
      <c r="E149" s="209"/>
      <c r="F149" s="208"/>
      <c r="G149" s="230">
        <f>G148*75/100</f>
        <v>0</v>
      </c>
      <c r="H149" s="231" t="s">
        <v>68</v>
      </c>
      <c r="I149" s="210"/>
      <c r="J149" s="212"/>
      <c r="K149" s="183"/>
      <c r="L149" s="329"/>
    </row>
    <row r="150" spans="1:12">
      <c r="A150" s="135">
        <f t="shared" si="3"/>
        <v>150</v>
      </c>
      <c r="B150" s="143"/>
      <c r="C150" s="220"/>
      <c r="D150" s="225"/>
      <c r="E150" s="330"/>
      <c r="F150" s="284"/>
      <c r="G150" s="210"/>
      <c r="H150" s="211"/>
      <c r="I150" s="210"/>
      <c r="J150" s="212"/>
      <c r="K150" s="183"/>
      <c r="L150" s="329"/>
    </row>
    <row r="151" spans="1:12" ht="12.75" customHeight="1">
      <c r="A151" s="135">
        <f t="shared" si="3"/>
        <v>151</v>
      </c>
      <c r="B151" s="143"/>
      <c r="C151" s="214" t="s">
        <v>74</v>
      </c>
      <c r="D151" s="224"/>
      <c r="E151" s="331"/>
      <c r="F151" s="332"/>
      <c r="G151" s="217" t="str">
        <f>IF(G147&lt;5000,"Bagatellgrenze: unter 5.000m² GF im Plangebiet","")</f>
        <v>Bagatellgrenze: unter 5.000m² GF im Plangebiet</v>
      </c>
      <c r="H151" s="218"/>
      <c r="I151" s="217"/>
      <c r="J151" s="219"/>
      <c r="K151" s="183"/>
    </row>
    <row r="152" spans="1:12">
      <c r="A152" s="135">
        <f t="shared" si="3"/>
        <v>152</v>
      </c>
      <c r="B152" s="143" t="s">
        <v>51</v>
      </c>
      <c r="C152" s="330" t="s">
        <v>126</v>
      </c>
      <c r="D152" s="225"/>
      <c r="E152" s="333">
        <f>'Menüs Werte'!E21</f>
        <v>70</v>
      </c>
      <c r="F152" s="208" t="s">
        <v>68</v>
      </c>
      <c r="G152" s="210"/>
      <c r="H152" s="211"/>
      <c r="I152" s="210"/>
      <c r="J152" s="212"/>
      <c r="K152" s="183"/>
    </row>
    <row r="153" spans="1:12">
      <c r="A153" s="135">
        <f t="shared" si="3"/>
        <v>153</v>
      </c>
      <c r="B153" s="143" t="s">
        <v>51</v>
      </c>
      <c r="C153" s="330" t="s">
        <v>234</v>
      </c>
      <c r="D153" s="225"/>
      <c r="E153" s="209">
        <f>'Menüs Werte'!E22</f>
        <v>3061</v>
      </c>
      <c r="F153" s="208" t="s">
        <v>54</v>
      </c>
      <c r="G153" s="334"/>
      <c r="H153" s="335"/>
      <c r="I153" s="210"/>
      <c r="J153" s="212"/>
    </row>
    <row r="154" spans="1:12">
      <c r="A154" s="135">
        <f t="shared" si="3"/>
        <v>154</v>
      </c>
      <c r="B154" s="143" t="s">
        <v>51</v>
      </c>
      <c r="C154" s="330" t="s">
        <v>298</v>
      </c>
      <c r="D154" s="225"/>
      <c r="E154" s="209">
        <f>WFB!B16</f>
        <v>3904</v>
      </c>
      <c r="F154" s="208" t="s">
        <v>54</v>
      </c>
      <c r="G154" s="210" t="s">
        <v>222</v>
      </c>
      <c r="H154" s="211"/>
      <c r="I154" s="210"/>
      <c r="J154" s="212"/>
    </row>
    <row r="155" spans="1:12">
      <c r="A155" s="135">
        <f t="shared" si="3"/>
        <v>155</v>
      </c>
      <c r="B155" s="143" t="s">
        <v>51</v>
      </c>
      <c r="C155" s="330" t="s">
        <v>149</v>
      </c>
      <c r="D155" s="225"/>
      <c r="E155" s="333">
        <f>'Menüs Werte'!E23</f>
        <v>6.6</v>
      </c>
      <c r="F155" s="208" t="s">
        <v>54</v>
      </c>
      <c r="G155" s="210"/>
      <c r="H155" s="211"/>
      <c r="I155" s="210"/>
      <c r="J155" s="212"/>
    </row>
    <row r="156" spans="1:12">
      <c r="A156" s="135">
        <f t="shared" si="3"/>
        <v>156</v>
      </c>
      <c r="B156" s="143" t="s">
        <v>51</v>
      </c>
      <c r="C156" s="330" t="s">
        <v>86</v>
      </c>
      <c r="D156" s="225"/>
      <c r="E156" s="333">
        <f>WFB!B15</f>
        <v>10.9566442638671</v>
      </c>
      <c r="F156" s="208" t="s">
        <v>54</v>
      </c>
      <c r="G156" s="210"/>
      <c r="H156" s="211"/>
      <c r="I156" s="210"/>
      <c r="J156" s="212"/>
    </row>
    <row r="157" spans="1:12">
      <c r="A157" s="135">
        <f t="shared" si="3"/>
        <v>157</v>
      </c>
      <c r="B157" s="143"/>
      <c r="C157" s="213"/>
      <c r="D157" s="208"/>
      <c r="E157" s="209"/>
      <c r="F157" s="208"/>
      <c r="G157" s="210"/>
      <c r="H157" s="211"/>
      <c r="I157" s="210"/>
      <c r="J157" s="212"/>
    </row>
    <row r="158" spans="1:12">
      <c r="A158" s="135">
        <f t="shared" si="3"/>
        <v>158</v>
      </c>
      <c r="B158" s="143" t="s">
        <v>51</v>
      </c>
      <c r="C158" s="214" t="s">
        <v>299</v>
      </c>
      <c r="D158" s="406"/>
      <c r="E158" s="408">
        <f>E153+G72</f>
        <v>3061</v>
      </c>
      <c r="F158" s="409" t="s">
        <v>54</v>
      </c>
      <c r="G158" s="217">
        <f>IF(G147&lt;=0,0,IF(E154-G72-E153&gt;0,0,(G72+E153-E154)*G149))</f>
        <v>0</v>
      </c>
      <c r="H158" s="218" t="s">
        <v>24</v>
      </c>
      <c r="I158" s="336"/>
      <c r="J158" s="337"/>
    </row>
    <row r="159" spans="1:12">
      <c r="A159" s="135">
        <f t="shared" si="3"/>
        <v>159</v>
      </c>
      <c r="B159" s="143"/>
      <c r="C159" s="213"/>
      <c r="D159" s="407"/>
      <c r="E159" s="410" t="str">
        <f>IF(E158&gt;E154,"&gt; "&amp;TEXT(E154,"#.###"),"&lt; "&amp;TEXT(E154,"#.###"))</f>
        <v>&lt; 3.904</v>
      </c>
      <c r="F159" s="411" t="s">
        <v>54</v>
      </c>
      <c r="G159" s="210"/>
      <c r="H159" s="211"/>
      <c r="I159" s="210"/>
      <c r="J159" s="212"/>
    </row>
    <row r="160" spans="1:12">
      <c r="A160" s="135">
        <f t="shared" si="3"/>
        <v>160</v>
      </c>
      <c r="B160" s="143" t="s">
        <v>51</v>
      </c>
      <c r="C160" s="214" t="s">
        <v>148</v>
      </c>
      <c r="D160" s="215"/>
      <c r="E160" s="310"/>
      <c r="F160" s="311"/>
      <c r="G160" s="338">
        <f>underrent!J96</f>
        <v>0</v>
      </c>
      <c r="H160" s="339" t="s">
        <v>24</v>
      </c>
      <c r="I160" s="217"/>
      <c r="J160" s="219"/>
    </row>
    <row r="161" spans="1:14">
      <c r="A161" s="135">
        <f t="shared" si="3"/>
        <v>161</v>
      </c>
      <c r="B161" s="143"/>
      <c r="C161" s="310"/>
      <c r="D161" s="311"/>
      <c r="E161" s="209"/>
      <c r="F161" s="208"/>
      <c r="G161" s="312"/>
      <c r="H161" s="312"/>
      <c r="I161" s="210"/>
      <c r="J161" s="212"/>
    </row>
    <row r="162" spans="1:14">
      <c r="A162" s="135">
        <f t="shared" si="3"/>
        <v>162</v>
      </c>
      <c r="B162" s="143"/>
      <c r="C162" s="285" t="s">
        <v>26</v>
      </c>
      <c r="D162" s="286"/>
      <c r="E162" s="310"/>
      <c r="F162" s="311"/>
      <c r="G162" s="317">
        <f>G158</f>
        <v>0</v>
      </c>
      <c r="H162" s="340" t="s">
        <v>24</v>
      </c>
      <c r="I162" s="210" t="e">
        <f>G162/($G$48*75/100)</f>
        <v>#DIV/0!</v>
      </c>
      <c r="J162" s="290" t="s">
        <v>204</v>
      </c>
      <c r="N162" s="341"/>
    </row>
    <row r="163" spans="1:14" ht="12.75" customHeight="1" thickBot="1">
      <c r="A163" s="141">
        <f t="shared" si="3"/>
        <v>163</v>
      </c>
      <c r="B163" s="142"/>
      <c r="C163" s="342"/>
      <c r="D163" s="343"/>
      <c r="E163" s="344"/>
      <c r="F163" s="345"/>
      <c r="G163" s="346"/>
      <c r="H163" s="347"/>
      <c r="I163" s="204"/>
      <c r="J163" s="348"/>
    </row>
    <row r="164" spans="1:14">
      <c r="A164" s="135">
        <f t="shared" ref="A164:A176" si="5">ROW(B164)</f>
        <v>164</v>
      </c>
      <c r="B164" s="143"/>
      <c r="C164" s="213"/>
      <c r="D164" s="223"/>
      <c r="E164" s="233"/>
      <c r="F164" s="208"/>
      <c r="G164" s="210"/>
      <c r="H164" s="211"/>
      <c r="I164" s="210"/>
      <c r="J164" s="212"/>
    </row>
    <row r="165" spans="1:14">
      <c r="A165" s="135">
        <f t="shared" si="5"/>
        <v>165</v>
      </c>
      <c r="B165" s="143"/>
      <c r="C165" s="207" t="s">
        <v>25</v>
      </c>
      <c r="D165" s="223"/>
      <c r="E165" s="233"/>
      <c r="F165" s="208"/>
      <c r="G165" s="349">
        <f>I73</f>
        <v>0</v>
      </c>
      <c r="H165" s="298" t="s">
        <v>24</v>
      </c>
      <c r="I165" s="210" t="e">
        <f>G165/($G$48*75/100)</f>
        <v>#DIV/0!</v>
      </c>
      <c r="J165" s="290" t="s">
        <v>204</v>
      </c>
    </row>
    <row r="166" spans="1:14">
      <c r="A166" s="135">
        <f t="shared" si="5"/>
        <v>166</v>
      </c>
      <c r="B166" s="143"/>
      <c r="C166" s="213"/>
      <c r="D166" s="223"/>
      <c r="E166" s="233"/>
      <c r="F166" s="208"/>
      <c r="G166" s="210"/>
      <c r="H166" s="211"/>
      <c r="I166" s="210"/>
      <c r="J166" s="212"/>
    </row>
    <row r="167" spans="1:14">
      <c r="A167" s="135">
        <f t="shared" si="5"/>
        <v>167</v>
      </c>
      <c r="B167" s="143"/>
      <c r="C167" s="213" t="s">
        <v>112</v>
      </c>
      <c r="D167" s="223"/>
      <c r="E167" s="233"/>
      <c r="F167" s="350"/>
      <c r="G167" s="349">
        <f>G91+G140+G98+G109</f>
        <v>0</v>
      </c>
      <c r="H167" s="349" t="s">
        <v>24</v>
      </c>
      <c r="I167" s="210" t="e">
        <f>G167/($G$48*75/100)</f>
        <v>#DIV/0!</v>
      </c>
      <c r="J167" s="290" t="s">
        <v>204</v>
      </c>
    </row>
    <row r="168" spans="1:14">
      <c r="A168" s="135">
        <f t="shared" si="5"/>
        <v>168</v>
      </c>
      <c r="B168" s="143"/>
      <c r="C168" s="207" t="s">
        <v>43</v>
      </c>
      <c r="D168" s="351"/>
      <c r="E168" s="233"/>
      <c r="F168" s="350"/>
      <c r="G168" s="349">
        <f>I73-G167</f>
        <v>0</v>
      </c>
      <c r="H168" s="349" t="s">
        <v>24</v>
      </c>
      <c r="I168" s="211"/>
      <c r="J168" s="212"/>
    </row>
    <row r="169" spans="1:14">
      <c r="A169" s="135">
        <f t="shared" si="5"/>
        <v>169</v>
      </c>
      <c r="B169" s="143"/>
      <c r="C169" s="207"/>
      <c r="D169" s="351"/>
      <c r="E169" s="233"/>
      <c r="F169" s="350"/>
      <c r="G169" s="349"/>
      <c r="H169" s="349"/>
      <c r="I169" s="211"/>
      <c r="J169" s="212"/>
    </row>
    <row r="170" spans="1:14" ht="18">
      <c r="A170" s="135">
        <f t="shared" si="5"/>
        <v>170</v>
      </c>
      <c r="B170" s="143"/>
      <c r="C170" s="352" t="s">
        <v>175</v>
      </c>
      <c r="D170" s="353"/>
      <c r="E170" s="354"/>
      <c r="F170" s="355"/>
      <c r="G170" s="356">
        <f>$G$91+$G$140+$G$98+$G$158+G109</f>
        <v>0</v>
      </c>
      <c r="H170" s="356" t="s">
        <v>24</v>
      </c>
      <c r="I170" s="210" t="e">
        <f>G170/($G$48*75/100)</f>
        <v>#DIV/0!</v>
      </c>
      <c r="J170" s="290" t="s">
        <v>204</v>
      </c>
    </row>
    <row r="171" spans="1:14" ht="18">
      <c r="A171" s="135">
        <f t="shared" si="5"/>
        <v>171</v>
      </c>
      <c r="B171" s="143"/>
      <c r="C171" s="357" t="s">
        <v>43</v>
      </c>
      <c r="D171" s="358"/>
      <c r="E171" s="359"/>
      <c r="F171" s="360"/>
      <c r="G171" s="356">
        <f>$I$73-G170</f>
        <v>0</v>
      </c>
      <c r="H171" s="356" t="s">
        <v>24</v>
      </c>
      <c r="I171" s="289"/>
      <c r="J171" s="361"/>
    </row>
    <row r="172" spans="1:14">
      <c r="A172" s="135">
        <f t="shared" si="5"/>
        <v>172</v>
      </c>
      <c r="B172" s="143"/>
      <c r="C172" s="213"/>
      <c r="D172" s="223"/>
      <c r="E172" s="233"/>
      <c r="F172" s="208"/>
      <c r="G172" s="210"/>
      <c r="H172" s="211"/>
      <c r="I172" s="210"/>
      <c r="J172" s="212"/>
    </row>
    <row r="173" spans="1:14">
      <c r="A173" s="135">
        <f t="shared" si="5"/>
        <v>173</v>
      </c>
      <c r="B173" s="143"/>
      <c r="C173" s="213" t="s">
        <v>113</v>
      </c>
      <c r="D173" s="223"/>
      <c r="E173" s="233"/>
      <c r="F173" s="350"/>
      <c r="G173" s="349">
        <f>$G$91+$G$140+$G$98+$G$158+G160+G109</f>
        <v>0</v>
      </c>
      <c r="H173" s="349" t="s">
        <v>24</v>
      </c>
      <c r="I173" s="210" t="e">
        <f>G173/($G$48*75/100)</f>
        <v>#DIV/0!</v>
      </c>
      <c r="J173" s="290" t="s">
        <v>204</v>
      </c>
    </row>
    <row r="174" spans="1:14" ht="12" customHeight="1">
      <c r="A174" s="135">
        <f t="shared" si="5"/>
        <v>174</v>
      </c>
      <c r="B174" s="143"/>
      <c r="C174" s="207" t="s">
        <v>43</v>
      </c>
      <c r="D174" s="351"/>
      <c r="E174" s="362"/>
      <c r="F174" s="363"/>
      <c r="G174" s="349">
        <f>$I$73-G173</f>
        <v>0</v>
      </c>
      <c r="H174" s="349" t="s">
        <v>24</v>
      </c>
      <c r="I174" s="289"/>
      <c r="J174" s="361"/>
    </row>
    <row r="175" spans="1:14">
      <c r="A175" s="135">
        <f t="shared" si="5"/>
        <v>175</v>
      </c>
      <c r="B175" s="143"/>
      <c r="C175" s="207"/>
      <c r="D175" s="351"/>
      <c r="E175" s="362"/>
      <c r="F175" s="363"/>
      <c r="G175" s="349"/>
      <c r="H175" s="349"/>
      <c r="I175" s="289"/>
      <c r="J175" s="361"/>
    </row>
    <row r="176" spans="1:14">
      <c r="A176" s="148">
        <f t="shared" si="5"/>
        <v>176</v>
      </c>
      <c r="B176" s="147"/>
      <c r="C176" s="364"/>
      <c r="D176" s="365"/>
      <c r="E176" s="366"/>
      <c r="F176" s="367"/>
      <c r="G176" s="368"/>
      <c r="H176" s="368"/>
      <c r="I176" s="303"/>
      <c r="J176" s="369"/>
    </row>
    <row r="177" spans="3:10">
      <c r="C177" s="183"/>
      <c r="D177" s="183"/>
      <c r="E177" s="184"/>
      <c r="F177" s="183"/>
      <c r="G177" s="184"/>
      <c r="H177" s="183"/>
      <c r="I177" s="184"/>
      <c r="J177" s="183"/>
    </row>
    <row r="178" spans="3:10">
      <c r="C178" s="183"/>
      <c r="D178" s="183"/>
      <c r="E178" s="184"/>
      <c r="F178" s="183"/>
      <c r="G178" s="184"/>
      <c r="H178" s="183"/>
      <c r="I178" s="184"/>
      <c r="J178" s="183"/>
    </row>
    <row r="179" spans="3:10">
      <c r="C179" s="183"/>
      <c r="D179" s="183"/>
      <c r="E179" s="184"/>
      <c r="F179" s="183"/>
      <c r="G179" s="184"/>
      <c r="H179" s="183"/>
      <c r="I179" s="184"/>
      <c r="J179" s="183"/>
    </row>
    <row r="180" spans="3:10">
      <c r="C180" s="183"/>
      <c r="D180" s="183"/>
      <c r="E180" s="184"/>
      <c r="F180" s="183"/>
      <c r="G180" s="184"/>
      <c r="H180" s="183"/>
      <c r="I180" s="184"/>
      <c r="J180" s="183"/>
    </row>
    <row r="181" spans="3:10">
      <c r="C181" s="183"/>
      <c r="D181" s="183"/>
      <c r="E181" s="184"/>
      <c r="F181" s="183"/>
      <c r="G181" s="184"/>
      <c r="H181" s="183"/>
      <c r="I181" s="184"/>
      <c r="J181" s="183"/>
    </row>
    <row r="182" spans="3:10">
      <c r="C182" s="183"/>
      <c r="D182" s="183"/>
      <c r="E182" s="184"/>
      <c r="F182" s="183"/>
      <c r="G182" s="184"/>
      <c r="H182" s="183"/>
      <c r="I182" s="184"/>
      <c r="J182" s="183"/>
    </row>
    <row r="183" spans="3:10">
      <c r="C183" s="183"/>
      <c r="D183" s="183"/>
      <c r="E183" s="184"/>
      <c r="F183" s="183"/>
      <c r="G183" s="184"/>
      <c r="H183" s="183"/>
      <c r="I183" s="184"/>
      <c r="J183" s="183"/>
    </row>
    <row r="184" spans="3:10">
      <c r="C184" s="183"/>
      <c r="D184" s="183"/>
      <c r="E184" s="184"/>
      <c r="F184" s="183"/>
      <c r="G184" s="184"/>
      <c r="H184" s="183"/>
      <c r="I184" s="184"/>
      <c r="J184" s="183"/>
    </row>
    <row r="185" spans="3:10">
      <c r="C185" s="183"/>
      <c r="D185" s="183"/>
      <c r="E185" s="184"/>
      <c r="F185" s="183"/>
      <c r="G185" s="184"/>
      <c r="H185" s="183"/>
      <c r="I185" s="184"/>
      <c r="J185" s="183"/>
    </row>
    <row r="186" spans="3:10">
      <c r="C186" s="183"/>
      <c r="D186" s="183"/>
      <c r="E186" s="184"/>
      <c r="F186" s="183"/>
      <c r="G186" s="184"/>
      <c r="H186" s="183"/>
      <c r="I186" s="184"/>
      <c r="J186" s="183"/>
    </row>
    <row r="187" spans="3:10">
      <c r="C187" s="183"/>
      <c r="D187" s="183"/>
      <c r="E187" s="184"/>
      <c r="F187" s="183"/>
      <c r="G187" s="184"/>
      <c r="H187" s="183"/>
      <c r="I187" s="184"/>
      <c r="J187" s="183"/>
    </row>
    <row r="188" spans="3:10">
      <c r="C188" s="183"/>
      <c r="D188" s="183"/>
      <c r="E188" s="184"/>
      <c r="F188" s="183"/>
      <c r="G188" s="184"/>
      <c r="H188" s="183"/>
      <c r="I188" s="184"/>
      <c r="J188" s="183"/>
    </row>
    <row r="189" spans="3:10">
      <c r="C189" s="183"/>
      <c r="D189" s="183"/>
      <c r="E189" s="184"/>
      <c r="F189" s="183"/>
      <c r="G189" s="184"/>
      <c r="H189" s="183"/>
      <c r="I189" s="184"/>
      <c r="J189" s="183"/>
    </row>
    <row r="190" spans="3:10">
      <c r="C190" s="183"/>
      <c r="D190" s="183"/>
      <c r="E190" s="184"/>
      <c r="F190" s="183"/>
      <c r="G190" s="184"/>
      <c r="H190" s="183"/>
      <c r="I190" s="184"/>
      <c r="J190" s="183"/>
    </row>
    <row r="191" spans="3:10">
      <c r="C191" s="183"/>
      <c r="D191" s="183"/>
      <c r="E191" s="184"/>
      <c r="F191" s="183"/>
      <c r="G191" s="184"/>
      <c r="H191" s="183"/>
      <c r="I191" s="184"/>
      <c r="J191" s="183"/>
    </row>
    <row r="192" spans="3:10">
      <c r="C192" s="183"/>
      <c r="D192" s="183"/>
      <c r="E192" s="184"/>
      <c r="F192" s="183"/>
      <c r="G192" s="184"/>
      <c r="H192" s="183"/>
      <c r="I192" s="184"/>
      <c r="J192" s="183"/>
    </row>
    <row r="193" spans="3:10">
      <c r="C193" s="183"/>
      <c r="D193" s="183"/>
      <c r="E193" s="184"/>
      <c r="F193" s="183"/>
      <c r="G193" s="184"/>
      <c r="H193" s="183"/>
      <c r="I193" s="184"/>
      <c r="J193" s="183"/>
    </row>
    <row r="194" spans="3:10">
      <c r="C194" s="183"/>
      <c r="D194" s="183"/>
      <c r="E194" s="184"/>
      <c r="F194" s="183"/>
      <c r="G194" s="184"/>
      <c r="H194" s="183"/>
      <c r="I194" s="184"/>
      <c r="J194" s="183"/>
    </row>
    <row r="195" spans="3:10">
      <c r="C195" s="183"/>
      <c r="D195" s="183"/>
      <c r="E195" s="184"/>
      <c r="F195" s="183"/>
      <c r="G195" s="184"/>
      <c r="H195" s="183"/>
      <c r="I195" s="184"/>
      <c r="J195" s="183"/>
    </row>
    <row r="196" spans="3:10">
      <c r="C196" s="183"/>
      <c r="D196" s="183"/>
      <c r="E196" s="184"/>
      <c r="F196" s="183"/>
      <c r="G196" s="184"/>
      <c r="H196" s="183"/>
      <c r="I196" s="184"/>
      <c r="J196" s="183"/>
    </row>
    <row r="197" spans="3:10">
      <c r="C197" s="183"/>
      <c r="D197" s="183"/>
      <c r="E197" s="184"/>
      <c r="F197" s="183"/>
      <c r="G197" s="184"/>
      <c r="H197" s="183"/>
      <c r="I197" s="184"/>
      <c r="J197" s="183"/>
    </row>
    <row r="198" spans="3:10">
      <c r="C198" s="183"/>
      <c r="D198" s="183"/>
      <c r="E198" s="184"/>
      <c r="F198" s="183"/>
      <c r="G198" s="184"/>
      <c r="H198" s="183"/>
      <c r="I198" s="184"/>
      <c r="J198" s="183"/>
    </row>
    <row r="199" spans="3:10">
      <c r="C199" s="183"/>
      <c r="D199" s="183"/>
      <c r="E199" s="184"/>
      <c r="F199" s="183"/>
      <c r="G199" s="184"/>
      <c r="H199" s="183"/>
      <c r="I199" s="184"/>
      <c r="J199" s="183"/>
    </row>
    <row r="200" spans="3:10">
      <c r="C200" s="183"/>
      <c r="D200" s="183"/>
      <c r="E200" s="184"/>
      <c r="F200" s="183"/>
      <c r="G200" s="184"/>
      <c r="H200" s="183"/>
      <c r="I200" s="184"/>
      <c r="J200" s="183"/>
    </row>
    <row r="201" spans="3:10">
      <c r="C201" s="183"/>
      <c r="D201" s="183"/>
      <c r="E201" s="184"/>
      <c r="F201" s="183"/>
      <c r="G201" s="184"/>
      <c r="H201" s="183"/>
      <c r="I201" s="184"/>
      <c r="J201" s="183"/>
    </row>
    <row r="202" spans="3:10">
      <c r="C202" s="183"/>
      <c r="D202" s="183"/>
      <c r="E202" s="184"/>
      <c r="F202" s="183"/>
      <c r="G202" s="184"/>
      <c r="H202" s="183"/>
      <c r="I202" s="184"/>
      <c r="J202" s="183"/>
    </row>
    <row r="203" spans="3:10">
      <c r="C203" s="183"/>
      <c r="D203" s="183"/>
      <c r="E203" s="184"/>
      <c r="F203" s="183"/>
      <c r="G203" s="184"/>
      <c r="H203" s="183"/>
      <c r="I203" s="184"/>
      <c r="J203" s="183"/>
    </row>
    <row r="204" spans="3:10">
      <c r="C204" s="183"/>
      <c r="D204" s="183"/>
      <c r="E204" s="184"/>
      <c r="F204" s="183"/>
      <c r="G204" s="184"/>
      <c r="H204" s="183"/>
      <c r="I204" s="184"/>
      <c r="J204" s="183"/>
    </row>
    <row r="205" spans="3:10">
      <c r="C205" s="183"/>
      <c r="D205" s="183"/>
      <c r="E205" s="184"/>
      <c r="F205" s="183"/>
      <c r="G205" s="184"/>
      <c r="H205" s="183"/>
      <c r="I205" s="184"/>
      <c r="J205" s="183"/>
    </row>
    <row r="206" spans="3:10">
      <c r="C206" s="183"/>
      <c r="D206" s="183"/>
      <c r="E206" s="184"/>
      <c r="F206" s="183"/>
      <c r="G206" s="184"/>
      <c r="H206" s="183"/>
      <c r="I206" s="184"/>
      <c r="J206" s="183"/>
    </row>
    <row r="207" spans="3:10">
      <c r="C207" s="183"/>
      <c r="D207" s="183"/>
      <c r="E207" s="184"/>
      <c r="F207" s="183"/>
      <c r="G207" s="184"/>
      <c r="H207" s="183"/>
      <c r="I207" s="184"/>
      <c r="J207" s="183"/>
    </row>
    <row r="208" spans="3:10">
      <c r="C208" s="183"/>
      <c r="D208" s="183"/>
      <c r="E208" s="184"/>
      <c r="F208" s="183"/>
      <c r="G208" s="184"/>
      <c r="H208" s="183"/>
      <c r="I208" s="184"/>
      <c r="J208" s="183"/>
    </row>
    <row r="209" spans="3:10">
      <c r="C209" s="183"/>
      <c r="D209" s="183"/>
      <c r="E209" s="184"/>
      <c r="F209" s="183"/>
      <c r="G209" s="184"/>
      <c r="H209" s="183"/>
      <c r="I209" s="184"/>
      <c r="J209" s="183"/>
    </row>
    <row r="210" spans="3:10">
      <c r="C210" s="183"/>
      <c r="D210" s="183"/>
      <c r="E210" s="184"/>
      <c r="F210" s="183"/>
      <c r="G210" s="184"/>
      <c r="H210" s="183"/>
      <c r="I210" s="184"/>
      <c r="J210" s="183"/>
    </row>
    <row r="211" spans="3:10">
      <c r="C211" s="183"/>
      <c r="D211" s="183"/>
      <c r="E211" s="184"/>
      <c r="F211" s="183"/>
      <c r="G211" s="184"/>
      <c r="H211" s="183"/>
      <c r="I211" s="184"/>
      <c r="J211" s="183"/>
    </row>
    <row r="212" spans="3:10">
      <c r="C212" s="183"/>
      <c r="D212" s="183"/>
      <c r="E212" s="184"/>
      <c r="F212" s="183"/>
      <c r="G212" s="184"/>
      <c r="H212" s="183"/>
      <c r="I212" s="184"/>
      <c r="J212" s="183"/>
    </row>
    <row r="213" spans="3:10">
      <c r="C213" s="183"/>
      <c r="D213" s="183"/>
      <c r="E213" s="184"/>
      <c r="F213" s="183"/>
      <c r="G213" s="184"/>
      <c r="H213" s="183"/>
      <c r="I213" s="184"/>
      <c r="J213" s="183"/>
    </row>
    <row r="214" spans="3:10">
      <c r="C214" s="183"/>
      <c r="D214" s="183"/>
      <c r="E214" s="184"/>
      <c r="F214" s="183"/>
      <c r="G214" s="184"/>
      <c r="H214" s="183"/>
      <c r="I214" s="184"/>
      <c r="J214" s="183"/>
    </row>
    <row r="215" spans="3:10">
      <c r="C215" s="183"/>
      <c r="D215" s="183"/>
      <c r="E215" s="184"/>
      <c r="F215" s="183"/>
      <c r="G215" s="184"/>
      <c r="H215" s="183"/>
      <c r="I215" s="184"/>
      <c r="J215" s="183"/>
    </row>
    <row r="216" spans="3:10">
      <c r="C216" s="183"/>
      <c r="D216" s="183"/>
      <c r="E216" s="184"/>
      <c r="F216" s="183"/>
      <c r="G216" s="184"/>
      <c r="H216" s="183"/>
      <c r="I216" s="184"/>
      <c r="J216" s="183"/>
    </row>
    <row r="217" spans="3:10">
      <c r="C217" s="183"/>
      <c r="D217" s="183"/>
      <c r="E217" s="184"/>
      <c r="F217" s="183"/>
      <c r="G217" s="184"/>
      <c r="H217" s="183"/>
      <c r="I217" s="184"/>
      <c r="J217" s="183"/>
    </row>
    <row r="218" spans="3:10">
      <c r="C218" s="183"/>
      <c r="D218" s="183"/>
      <c r="E218" s="184"/>
      <c r="F218" s="183"/>
      <c r="G218" s="184"/>
      <c r="H218" s="183"/>
      <c r="I218" s="184"/>
      <c r="J218" s="183"/>
    </row>
    <row r="219" spans="3:10">
      <c r="C219" s="183"/>
      <c r="D219" s="183"/>
      <c r="E219" s="184"/>
      <c r="F219" s="183"/>
      <c r="G219" s="184"/>
      <c r="H219" s="183"/>
      <c r="I219" s="184"/>
      <c r="J219" s="183"/>
    </row>
    <row r="220" spans="3:10">
      <c r="C220" s="183"/>
      <c r="D220" s="183"/>
      <c r="E220" s="184"/>
      <c r="F220" s="183"/>
      <c r="G220" s="184"/>
      <c r="H220" s="183"/>
      <c r="I220" s="184"/>
      <c r="J220" s="183"/>
    </row>
    <row r="221" spans="3:10">
      <c r="C221" s="183"/>
      <c r="D221" s="183"/>
      <c r="E221" s="184"/>
      <c r="F221" s="183"/>
      <c r="G221" s="184"/>
      <c r="H221" s="183"/>
      <c r="I221" s="184"/>
      <c r="J221" s="183"/>
    </row>
    <row r="222" spans="3:10">
      <c r="C222" s="183"/>
      <c r="D222" s="183"/>
      <c r="E222" s="184"/>
      <c r="F222" s="183"/>
      <c r="G222" s="184"/>
      <c r="H222" s="183"/>
      <c r="I222" s="184"/>
      <c r="J222" s="183"/>
    </row>
    <row r="223" spans="3:10">
      <c r="C223" s="183"/>
      <c r="D223" s="183"/>
      <c r="E223" s="184"/>
      <c r="F223" s="183"/>
      <c r="G223" s="184"/>
      <c r="H223" s="183"/>
      <c r="I223" s="184"/>
      <c r="J223" s="183"/>
    </row>
    <row r="224" spans="3:10">
      <c r="C224" s="183"/>
      <c r="D224" s="183"/>
      <c r="E224" s="184"/>
      <c r="F224" s="183"/>
      <c r="G224" s="184"/>
      <c r="H224" s="183"/>
      <c r="I224" s="184"/>
      <c r="J224" s="183"/>
    </row>
    <row r="225" spans="3:10">
      <c r="C225" s="183"/>
      <c r="D225" s="183"/>
      <c r="E225" s="184"/>
      <c r="F225" s="183"/>
      <c r="G225" s="184"/>
      <c r="H225" s="183"/>
      <c r="I225" s="184"/>
      <c r="J225" s="183"/>
    </row>
    <row r="226" spans="3:10">
      <c r="C226" s="183"/>
      <c r="D226" s="183"/>
      <c r="E226" s="184"/>
      <c r="F226" s="183"/>
      <c r="G226" s="184"/>
      <c r="H226" s="183"/>
      <c r="I226" s="184"/>
      <c r="J226" s="183"/>
    </row>
    <row r="227" spans="3:10">
      <c r="C227" s="183"/>
      <c r="D227" s="183"/>
      <c r="E227" s="184"/>
      <c r="F227" s="183"/>
      <c r="G227" s="184"/>
      <c r="H227" s="183"/>
      <c r="I227" s="184"/>
      <c r="J227" s="183"/>
    </row>
    <row r="228" spans="3:10">
      <c r="C228" s="183"/>
      <c r="D228" s="183"/>
      <c r="E228" s="184"/>
      <c r="F228" s="183"/>
      <c r="G228" s="184"/>
      <c r="H228" s="183"/>
      <c r="I228" s="184"/>
      <c r="J228" s="183"/>
    </row>
    <row r="229" spans="3:10">
      <c r="C229" s="183"/>
      <c r="D229" s="183"/>
      <c r="E229" s="184"/>
      <c r="F229" s="183"/>
      <c r="G229" s="184"/>
      <c r="H229" s="183"/>
      <c r="I229" s="184"/>
      <c r="J229" s="183"/>
    </row>
    <row r="230" spans="3:10">
      <c r="C230" s="183"/>
      <c r="D230" s="183"/>
      <c r="E230" s="184"/>
      <c r="F230" s="183"/>
      <c r="G230" s="184"/>
      <c r="H230" s="183"/>
      <c r="I230" s="184"/>
      <c r="J230" s="183"/>
    </row>
    <row r="231" spans="3:10">
      <c r="C231" s="183"/>
      <c r="D231" s="183"/>
      <c r="E231" s="184"/>
      <c r="F231" s="183"/>
      <c r="G231" s="184"/>
      <c r="H231" s="183"/>
      <c r="I231" s="184"/>
      <c r="J231" s="183"/>
    </row>
    <row r="232" spans="3:10">
      <c r="C232" s="183"/>
      <c r="D232" s="183"/>
      <c r="E232" s="184"/>
      <c r="F232" s="183"/>
      <c r="G232" s="184"/>
      <c r="H232" s="183"/>
      <c r="I232" s="184"/>
      <c r="J232" s="183"/>
    </row>
    <row r="233" spans="3:10">
      <c r="C233" s="183"/>
      <c r="D233" s="183"/>
      <c r="E233" s="184"/>
      <c r="F233" s="183"/>
      <c r="G233" s="184"/>
      <c r="H233" s="183"/>
      <c r="I233" s="184"/>
      <c r="J233" s="183"/>
    </row>
    <row r="234" spans="3:10">
      <c r="C234" s="183"/>
      <c r="D234" s="183"/>
      <c r="E234" s="184"/>
      <c r="F234" s="183"/>
      <c r="G234" s="184"/>
      <c r="H234" s="183"/>
      <c r="I234" s="184"/>
      <c r="J234" s="183"/>
    </row>
    <row r="235" spans="3:10">
      <c r="C235" s="183"/>
      <c r="D235" s="183"/>
      <c r="E235" s="184"/>
      <c r="F235" s="183"/>
      <c r="G235" s="184"/>
      <c r="H235" s="183"/>
      <c r="I235" s="184"/>
      <c r="J235" s="183"/>
    </row>
    <row r="236" spans="3:10">
      <c r="C236" s="183"/>
      <c r="D236" s="183"/>
      <c r="E236" s="184"/>
      <c r="F236" s="183"/>
      <c r="G236" s="184"/>
      <c r="H236" s="183"/>
      <c r="I236" s="184"/>
      <c r="J236" s="183"/>
    </row>
    <row r="237" spans="3:10">
      <c r="C237" s="183"/>
      <c r="D237" s="183"/>
      <c r="E237" s="184"/>
      <c r="F237" s="183"/>
      <c r="G237" s="184"/>
      <c r="H237" s="183"/>
      <c r="I237" s="184"/>
      <c r="J237" s="183"/>
    </row>
    <row r="238" spans="3:10">
      <c r="C238" s="183"/>
      <c r="D238" s="183"/>
      <c r="E238" s="184"/>
      <c r="F238" s="183"/>
      <c r="G238" s="184"/>
      <c r="H238" s="183"/>
      <c r="I238" s="184"/>
      <c r="J238" s="183"/>
    </row>
    <row r="239" spans="3:10">
      <c r="C239" s="183"/>
      <c r="D239" s="183"/>
      <c r="E239" s="184"/>
      <c r="F239" s="183"/>
      <c r="G239" s="184"/>
      <c r="H239" s="183"/>
      <c r="I239" s="184"/>
      <c r="J239" s="183"/>
    </row>
    <row r="240" spans="3:10">
      <c r="C240" s="183"/>
      <c r="D240" s="183"/>
      <c r="E240" s="184"/>
      <c r="F240" s="183"/>
      <c r="G240" s="184"/>
      <c r="H240" s="183"/>
      <c r="I240" s="184"/>
      <c r="J240" s="183"/>
    </row>
    <row r="241" spans="3:10">
      <c r="C241" s="183"/>
      <c r="D241" s="183"/>
      <c r="E241" s="184"/>
      <c r="F241" s="183"/>
      <c r="G241" s="184"/>
      <c r="H241" s="183"/>
      <c r="I241" s="184"/>
      <c r="J241" s="183"/>
    </row>
    <row r="242" spans="3:10">
      <c r="C242" s="183"/>
      <c r="D242" s="183"/>
      <c r="E242" s="184"/>
      <c r="F242" s="183"/>
      <c r="G242" s="184"/>
      <c r="H242" s="183"/>
      <c r="I242" s="184"/>
      <c r="J242" s="183"/>
    </row>
    <row r="243" spans="3:10">
      <c r="C243" s="183"/>
      <c r="D243" s="183"/>
      <c r="E243" s="184"/>
      <c r="F243" s="183"/>
      <c r="G243" s="184"/>
      <c r="H243" s="183"/>
      <c r="I243" s="184"/>
      <c r="J243" s="183"/>
    </row>
    <row r="244" spans="3:10">
      <c r="C244" s="183"/>
      <c r="D244" s="183"/>
      <c r="E244" s="184"/>
      <c r="F244" s="183"/>
      <c r="G244" s="184"/>
      <c r="H244" s="183"/>
      <c r="I244" s="184"/>
      <c r="J244" s="183"/>
    </row>
    <row r="245" spans="3:10">
      <c r="C245" s="183"/>
      <c r="D245" s="183"/>
      <c r="E245" s="184"/>
      <c r="F245" s="183"/>
      <c r="G245" s="184"/>
      <c r="H245" s="183"/>
      <c r="I245" s="184"/>
      <c r="J245" s="183"/>
    </row>
    <row r="246" spans="3:10">
      <c r="C246" s="183"/>
      <c r="D246" s="183"/>
      <c r="E246" s="184"/>
      <c r="F246" s="183"/>
      <c r="G246" s="184"/>
      <c r="H246" s="183"/>
      <c r="I246" s="184"/>
      <c r="J246" s="183"/>
    </row>
    <row r="247" spans="3:10">
      <c r="C247" s="183"/>
      <c r="D247" s="183"/>
      <c r="E247" s="184"/>
      <c r="F247" s="183"/>
      <c r="G247" s="184"/>
      <c r="H247" s="183"/>
      <c r="I247" s="184"/>
      <c r="J247" s="183"/>
    </row>
    <row r="248" spans="3:10">
      <c r="C248" s="183"/>
      <c r="D248" s="183"/>
      <c r="E248" s="184"/>
      <c r="F248" s="183"/>
      <c r="G248" s="184"/>
      <c r="H248" s="183"/>
      <c r="I248" s="184"/>
      <c r="J248" s="183"/>
    </row>
    <row r="249" spans="3:10">
      <c r="C249" s="183"/>
      <c r="D249" s="183"/>
      <c r="E249" s="184"/>
      <c r="F249" s="183"/>
      <c r="G249" s="184"/>
      <c r="H249" s="183"/>
      <c r="I249" s="184"/>
      <c r="J249" s="183"/>
    </row>
    <row r="250" spans="3:10">
      <c r="C250" s="183"/>
      <c r="D250" s="183"/>
      <c r="E250" s="184"/>
      <c r="F250" s="183"/>
      <c r="G250" s="184"/>
      <c r="H250" s="183"/>
      <c r="I250" s="184"/>
      <c r="J250" s="183"/>
    </row>
    <row r="251" spans="3:10">
      <c r="C251" s="183"/>
      <c r="D251" s="183"/>
      <c r="E251" s="184"/>
      <c r="F251" s="183"/>
      <c r="G251" s="184"/>
      <c r="H251" s="183"/>
      <c r="I251" s="184"/>
      <c r="J251" s="183"/>
    </row>
    <row r="252" spans="3:10">
      <c r="C252" s="183"/>
      <c r="D252" s="183"/>
      <c r="E252" s="184"/>
      <c r="F252" s="183"/>
      <c r="G252" s="184"/>
      <c r="H252" s="183"/>
      <c r="I252" s="184"/>
      <c r="J252" s="183"/>
    </row>
    <row r="253" spans="3:10">
      <c r="C253" s="183"/>
      <c r="D253" s="183"/>
      <c r="E253" s="184"/>
      <c r="F253" s="183"/>
      <c r="G253" s="184"/>
      <c r="H253" s="183"/>
      <c r="I253" s="184"/>
      <c r="J253" s="183"/>
    </row>
    <row r="254" spans="3:10">
      <c r="C254" s="183"/>
      <c r="D254" s="183"/>
      <c r="E254" s="184"/>
      <c r="F254" s="183"/>
      <c r="G254" s="184"/>
      <c r="H254" s="183"/>
      <c r="I254" s="184"/>
      <c r="J254" s="183"/>
    </row>
    <row r="255" spans="3:10">
      <c r="C255" s="183"/>
      <c r="D255" s="183"/>
      <c r="E255" s="184"/>
      <c r="F255" s="183"/>
      <c r="G255" s="184"/>
      <c r="H255" s="183"/>
      <c r="I255" s="184"/>
      <c r="J255" s="183"/>
    </row>
    <row r="256" spans="3:10">
      <c r="C256" s="183"/>
      <c r="D256" s="183"/>
      <c r="E256" s="184"/>
      <c r="F256" s="183"/>
      <c r="G256" s="184"/>
      <c r="H256" s="183"/>
      <c r="I256" s="184"/>
      <c r="J256" s="183"/>
    </row>
    <row r="257" spans="3:10">
      <c r="C257" s="183"/>
      <c r="D257" s="183"/>
      <c r="E257" s="184"/>
      <c r="F257" s="183"/>
      <c r="G257" s="184"/>
      <c r="H257" s="183"/>
      <c r="I257" s="184"/>
      <c r="J257" s="183"/>
    </row>
    <row r="258" spans="3:10">
      <c r="C258" s="183"/>
      <c r="D258" s="183"/>
      <c r="E258" s="184"/>
      <c r="F258" s="183"/>
      <c r="G258" s="184"/>
      <c r="H258" s="183"/>
      <c r="I258" s="184"/>
      <c r="J258" s="183"/>
    </row>
    <row r="259" spans="3:10">
      <c r="C259" s="183"/>
      <c r="D259" s="183"/>
      <c r="E259" s="184"/>
      <c r="F259" s="183"/>
      <c r="G259" s="184"/>
      <c r="H259" s="183"/>
      <c r="I259" s="184"/>
      <c r="J259" s="183"/>
    </row>
    <row r="260" spans="3:10">
      <c r="C260" s="183"/>
      <c r="D260" s="183"/>
      <c r="E260" s="184"/>
      <c r="F260" s="183"/>
      <c r="G260" s="184"/>
      <c r="H260" s="183"/>
      <c r="I260" s="184"/>
      <c r="J260" s="183"/>
    </row>
    <row r="261" spans="3:10">
      <c r="C261" s="183"/>
      <c r="D261" s="183"/>
      <c r="E261" s="184"/>
      <c r="F261" s="183"/>
      <c r="G261" s="184"/>
      <c r="H261" s="183"/>
      <c r="I261" s="184"/>
      <c r="J261" s="183"/>
    </row>
    <row r="262" spans="3:10">
      <c r="C262" s="183"/>
      <c r="D262" s="183"/>
      <c r="E262" s="184"/>
      <c r="F262" s="183"/>
      <c r="G262" s="184"/>
      <c r="H262" s="183"/>
      <c r="I262" s="184"/>
      <c r="J262" s="183"/>
    </row>
    <row r="263" spans="3:10">
      <c r="C263" s="183"/>
      <c r="D263" s="183"/>
      <c r="E263" s="184"/>
      <c r="F263" s="183"/>
      <c r="G263" s="184"/>
      <c r="H263" s="183"/>
      <c r="I263" s="184"/>
      <c r="J263" s="183"/>
    </row>
    <row r="264" spans="3:10">
      <c r="C264" s="183"/>
      <c r="D264" s="183"/>
      <c r="E264" s="184"/>
      <c r="F264" s="183"/>
      <c r="G264" s="184"/>
      <c r="H264" s="183"/>
      <c r="I264" s="184"/>
      <c r="J264" s="183"/>
    </row>
    <row r="265" spans="3:10">
      <c r="C265" s="183"/>
      <c r="D265" s="183"/>
      <c r="E265" s="184"/>
      <c r="F265" s="183"/>
      <c r="G265" s="184"/>
      <c r="H265" s="183"/>
      <c r="I265" s="184"/>
      <c r="J265" s="183"/>
    </row>
    <row r="266" spans="3:10">
      <c r="C266" s="183"/>
      <c r="D266" s="183"/>
      <c r="E266" s="184"/>
      <c r="F266" s="183"/>
      <c r="G266" s="184"/>
      <c r="H266" s="183"/>
      <c r="I266" s="184"/>
      <c r="J266" s="183"/>
    </row>
    <row r="267" spans="3:10">
      <c r="C267" s="183"/>
      <c r="D267" s="183"/>
      <c r="E267" s="184"/>
      <c r="F267" s="183"/>
      <c r="G267" s="184"/>
      <c r="H267" s="183"/>
      <c r="I267" s="184"/>
      <c r="J267" s="183"/>
    </row>
    <row r="268" spans="3:10">
      <c r="C268" s="183"/>
      <c r="D268" s="183"/>
      <c r="E268" s="184"/>
      <c r="F268" s="183"/>
      <c r="G268" s="184"/>
      <c r="H268" s="183"/>
      <c r="I268" s="184"/>
      <c r="J268" s="183"/>
    </row>
    <row r="269" spans="3:10">
      <c r="C269" s="183"/>
      <c r="D269" s="183"/>
      <c r="E269" s="184"/>
      <c r="F269" s="183"/>
      <c r="G269" s="184"/>
      <c r="H269" s="183"/>
      <c r="I269" s="184"/>
      <c r="J269" s="183"/>
    </row>
    <row r="270" spans="3:10">
      <c r="C270" s="183"/>
      <c r="D270" s="183"/>
      <c r="E270" s="184"/>
      <c r="F270" s="183"/>
      <c r="G270" s="184"/>
      <c r="H270" s="183"/>
      <c r="I270" s="184"/>
      <c r="J270" s="183"/>
    </row>
    <row r="271" spans="3:10">
      <c r="C271" s="183"/>
      <c r="D271" s="183"/>
      <c r="E271" s="184"/>
      <c r="F271" s="183"/>
      <c r="G271" s="184"/>
      <c r="H271" s="183"/>
      <c r="I271" s="184"/>
      <c r="J271" s="183"/>
    </row>
    <row r="272" spans="3:10">
      <c r="C272" s="183"/>
      <c r="D272" s="183"/>
      <c r="E272" s="184"/>
      <c r="F272" s="183"/>
      <c r="G272" s="184"/>
      <c r="H272" s="183"/>
      <c r="I272" s="184"/>
      <c r="J272" s="183"/>
    </row>
    <row r="273" spans="3:10">
      <c r="C273" s="183"/>
      <c r="D273" s="183"/>
      <c r="E273" s="184"/>
      <c r="F273" s="183"/>
      <c r="G273" s="184"/>
      <c r="H273" s="183"/>
      <c r="I273" s="184"/>
      <c r="J273" s="183"/>
    </row>
    <row r="274" spans="3:10">
      <c r="C274" s="183"/>
      <c r="D274" s="183"/>
      <c r="E274" s="184"/>
      <c r="F274" s="183"/>
      <c r="G274" s="184"/>
      <c r="H274" s="183"/>
      <c r="I274" s="184"/>
      <c r="J274" s="183"/>
    </row>
    <row r="275" spans="3:10">
      <c r="C275" s="183"/>
      <c r="D275" s="183"/>
      <c r="E275" s="184"/>
      <c r="F275" s="183"/>
      <c r="G275" s="184"/>
      <c r="H275" s="183"/>
      <c r="I275" s="184"/>
      <c r="J275" s="183"/>
    </row>
    <row r="276" spans="3:10">
      <c r="C276" s="183"/>
      <c r="D276" s="183"/>
      <c r="E276" s="184"/>
      <c r="F276" s="183"/>
      <c r="G276" s="184"/>
      <c r="H276" s="183"/>
      <c r="I276" s="184"/>
      <c r="J276" s="183"/>
    </row>
    <row r="277" spans="3:10">
      <c r="C277" s="183"/>
      <c r="D277" s="183"/>
      <c r="E277" s="184"/>
      <c r="F277" s="183"/>
      <c r="G277" s="184"/>
      <c r="H277" s="183"/>
      <c r="I277" s="184"/>
      <c r="J277" s="183"/>
    </row>
    <row r="278" spans="3:10">
      <c r="C278" s="183"/>
      <c r="D278" s="183"/>
      <c r="E278" s="184"/>
      <c r="F278" s="183"/>
      <c r="G278" s="184"/>
      <c r="H278" s="183"/>
      <c r="I278" s="184"/>
      <c r="J278" s="183"/>
    </row>
    <row r="279" spans="3:10">
      <c r="C279" s="183"/>
      <c r="D279" s="183"/>
      <c r="E279" s="184"/>
      <c r="F279" s="183"/>
      <c r="G279" s="184"/>
      <c r="H279" s="183"/>
      <c r="I279" s="184"/>
      <c r="J279" s="183"/>
    </row>
    <row r="280" spans="3:10">
      <c r="C280" s="183"/>
      <c r="D280" s="183"/>
      <c r="E280" s="184"/>
      <c r="F280" s="183"/>
      <c r="G280" s="184"/>
      <c r="H280" s="183"/>
      <c r="I280" s="184"/>
      <c r="J280" s="183"/>
    </row>
    <row r="281" spans="3:10">
      <c r="C281" s="183"/>
      <c r="D281" s="183"/>
      <c r="E281" s="184"/>
      <c r="F281" s="183"/>
      <c r="G281" s="184"/>
      <c r="H281" s="183"/>
      <c r="I281" s="184"/>
      <c r="J281" s="183"/>
    </row>
    <row r="282" spans="3:10">
      <c r="C282" s="183"/>
      <c r="D282" s="183"/>
      <c r="E282" s="184"/>
      <c r="F282" s="183"/>
      <c r="G282" s="184"/>
      <c r="H282" s="183"/>
      <c r="I282" s="184"/>
      <c r="J282" s="183"/>
    </row>
    <row r="283" spans="3:10">
      <c r="C283" s="183"/>
      <c r="D283" s="183"/>
      <c r="E283" s="184"/>
      <c r="F283" s="183"/>
      <c r="G283" s="184"/>
      <c r="H283" s="183"/>
      <c r="I283" s="184"/>
      <c r="J283" s="183"/>
    </row>
    <row r="284" spans="3:10">
      <c r="C284" s="183"/>
      <c r="D284" s="183"/>
      <c r="E284" s="184"/>
      <c r="F284" s="183"/>
      <c r="G284" s="184"/>
      <c r="H284" s="183"/>
      <c r="I284" s="184"/>
      <c r="J284" s="183"/>
    </row>
    <row r="285" spans="3:10">
      <c r="C285" s="183"/>
      <c r="D285" s="183"/>
      <c r="E285" s="184"/>
      <c r="F285" s="183"/>
      <c r="G285" s="184"/>
      <c r="H285" s="183"/>
      <c r="I285" s="184"/>
      <c r="J285" s="183"/>
    </row>
    <row r="286" spans="3:10">
      <c r="C286" s="183"/>
      <c r="D286" s="183"/>
      <c r="E286" s="184"/>
      <c r="F286" s="183"/>
      <c r="G286" s="184"/>
      <c r="H286" s="183"/>
      <c r="I286" s="184"/>
      <c r="J286" s="183"/>
    </row>
    <row r="287" spans="3:10">
      <c r="C287" s="183"/>
      <c r="D287" s="183"/>
      <c r="E287" s="184"/>
      <c r="F287" s="183"/>
      <c r="G287" s="184"/>
      <c r="H287" s="183"/>
      <c r="I287" s="184"/>
      <c r="J287" s="183"/>
    </row>
    <row r="288" spans="3:10">
      <c r="C288" s="183"/>
      <c r="D288" s="183"/>
      <c r="E288" s="184"/>
      <c r="F288" s="183"/>
      <c r="G288" s="184"/>
      <c r="H288" s="183"/>
      <c r="I288" s="184"/>
      <c r="J288" s="183"/>
    </row>
    <row r="289" spans="3:10">
      <c r="C289" s="183"/>
      <c r="D289" s="183"/>
      <c r="E289" s="184"/>
      <c r="F289" s="183"/>
      <c r="G289" s="184"/>
      <c r="H289" s="183"/>
      <c r="I289" s="184"/>
      <c r="J289" s="183"/>
    </row>
    <row r="290" spans="3:10">
      <c r="C290" s="183"/>
      <c r="D290" s="183"/>
      <c r="E290" s="184"/>
      <c r="F290" s="183"/>
      <c r="G290" s="184"/>
      <c r="H290" s="183"/>
      <c r="I290" s="184"/>
      <c r="J290" s="183"/>
    </row>
    <row r="291" spans="3:10">
      <c r="C291" s="183"/>
      <c r="D291" s="183"/>
      <c r="E291" s="184"/>
      <c r="F291" s="183"/>
      <c r="G291" s="184"/>
      <c r="H291" s="183"/>
      <c r="I291" s="184"/>
      <c r="J291" s="183"/>
    </row>
    <row r="292" spans="3:10">
      <c r="C292" s="183"/>
      <c r="D292" s="183"/>
      <c r="E292" s="184"/>
      <c r="F292" s="183"/>
      <c r="G292" s="184"/>
      <c r="H292" s="183"/>
      <c r="I292" s="184"/>
      <c r="J292" s="183"/>
    </row>
    <row r="293" spans="3:10">
      <c r="C293" s="183"/>
      <c r="D293" s="183"/>
      <c r="E293" s="184"/>
      <c r="F293" s="183"/>
      <c r="G293" s="184"/>
      <c r="H293" s="183"/>
      <c r="I293" s="184"/>
      <c r="J293" s="183"/>
    </row>
    <row r="294" spans="3:10">
      <c r="C294" s="183"/>
      <c r="D294" s="183"/>
      <c r="E294" s="184"/>
      <c r="F294" s="183"/>
      <c r="G294" s="184"/>
      <c r="H294" s="183"/>
      <c r="I294" s="184"/>
      <c r="J294" s="183"/>
    </row>
    <row r="295" spans="3:10">
      <c r="C295" s="183"/>
      <c r="D295" s="183"/>
      <c r="E295" s="184"/>
      <c r="F295" s="183"/>
      <c r="G295" s="184"/>
      <c r="H295" s="183"/>
      <c r="I295" s="184"/>
      <c r="J295" s="183"/>
    </row>
    <row r="296" spans="3:10">
      <c r="C296" s="183"/>
      <c r="D296" s="183"/>
      <c r="E296" s="184"/>
      <c r="F296" s="183"/>
      <c r="G296" s="184"/>
      <c r="H296" s="183"/>
      <c r="I296" s="184"/>
      <c r="J296" s="183"/>
    </row>
    <row r="297" spans="3:10">
      <c r="C297" s="183"/>
      <c r="D297" s="183"/>
      <c r="E297" s="184"/>
      <c r="F297" s="183"/>
      <c r="G297" s="184"/>
      <c r="H297" s="183"/>
      <c r="I297" s="184"/>
      <c r="J297" s="183"/>
    </row>
    <row r="298" spans="3:10">
      <c r="C298" s="183"/>
      <c r="D298" s="183"/>
      <c r="E298" s="184"/>
      <c r="F298" s="183"/>
      <c r="G298" s="184"/>
      <c r="H298" s="183"/>
      <c r="I298" s="184"/>
      <c r="J298" s="183"/>
    </row>
    <row r="299" spans="3:10">
      <c r="C299" s="183"/>
      <c r="D299" s="183"/>
      <c r="E299" s="184"/>
      <c r="F299" s="183"/>
      <c r="G299" s="184"/>
      <c r="H299" s="183"/>
      <c r="I299" s="184"/>
      <c r="J299" s="183"/>
    </row>
    <row r="300" spans="3:10">
      <c r="C300" s="183"/>
      <c r="D300" s="183"/>
      <c r="E300" s="184"/>
      <c r="F300" s="183"/>
      <c r="G300" s="184"/>
      <c r="H300" s="183"/>
      <c r="I300" s="184"/>
      <c r="J300" s="183"/>
    </row>
    <row r="301" spans="3:10">
      <c r="C301" s="183"/>
      <c r="D301" s="183"/>
      <c r="E301" s="184"/>
      <c r="F301" s="183"/>
      <c r="G301" s="184"/>
      <c r="H301" s="183"/>
      <c r="I301" s="184"/>
      <c r="J301" s="183"/>
    </row>
    <row r="302" spans="3:10">
      <c r="C302" s="183"/>
      <c r="D302" s="183"/>
      <c r="E302" s="184"/>
      <c r="F302" s="183"/>
      <c r="G302" s="184"/>
      <c r="H302" s="183"/>
      <c r="I302" s="184"/>
      <c r="J302" s="183"/>
    </row>
    <row r="303" spans="3:10">
      <c r="C303" s="183"/>
      <c r="D303" s="183"/>
      <c r="E303" s="184"/>
      <c r="F303" s="183"/>
      <c r="G303" s="184"/>
      <c r="H303" s="183"/>
      <c r="I303" s="184"/>
      <c r="J303" s="183"/>
    </row>
    <row r="304" spans="3:10">
      <c r="C304" s="183"/>
      <c r="D304" s="183"/>
      <c r="E304" s="184"/>
      <c r="F304" s="183"/>
      <c r="G304" s="184"/>
      <c r="H304" s="183"/>
      <c r="I304" s="184"/>
      <c r="J304" s="183"/>
    </row>
    <row r="305" spans="3:10">
      <c r="C305" s="183"/>
      <c r="D305" s="183"/>
      <c r="E305" s="184"/>
      <c r="F305" s="183"/>
      <c r="G305" s="184"/>
      <c r="H305" s="183"/>
      <c r="I305" s="184"/>
      <c r="J305" s="183"/>
    </row>
    <row r="306" spans="3:10">
      <c r="C306" s="183"/>
      <c r="D306" s="183"/>
      <c r="E306" s="184"/>
      <c r="F306" s="183"/>
      <c r="G306" s="184"/>
      <c r="H306" s="183"/>
      <c r="I306" s="184"/>
      <c r="J306" s="183"/>
    </row>
    <row r="307" spans="3:10">
      <c r="C307" s="183"/>
      <c r="D307" s="183"/>
      <c r="E307" s="184"/>
      <c r="F307" s="183"/>
      <c r="G307" s="184"/>
      <c r="H307" s="183"/>
      <c r="I307" s="184"/>
      <c r="J307" s="183"/>
    </row>
    <row r="308" spans="3:10">
      <c r="C308" s="183"/>
      <c r="D308" s="183"/>
      <c r="E308" s="184"/>
      <c r="F308" s="183"/>
      <c r="G308" s="184"/>
      <c r="H308" s="183"/>
      <c r="I308" s="184"/>
      <c r="J308" s="183"/>
    </row>
    <row r="309" spans="3:10">
      <c r="C309" s="183"/>
      <c r="D309" s="183"/>
      <c r="E309" s="184"/>
      <c r="F309" s="183"/>
      <c r="G309" s="184"/>
      <c r="H309" s="183"/>
      <c r="I309" s="184"/>
      <c r="J309" s="183"/>
    </row>
    <row r="310" spans="3:10">
      <c r="C310" s="183"/>
      <c r="D310" s="183"/>
      <c r="E310" s="184"/>
      <c r="F310" s="183"/>
      <c r="G310" s="184"/>
      <c r="H310" s="183"/>
      <c r="I310" s="184"/>
      <c r="J310" s="183"/>
    </row>
    <row r="311" spans="3:10">
      <c r="C311" s="183"/>
      <c r="D311" s="183"/>
      <c r="E311" s="184"/>
      <c r="F311" s="183"/>
      <c r="G311" s="184"/>
      <c r="H311" s="183"/>
      <c r="I311" s="184"/>
      <c r="J311" s="183"/>
    </row>
    <row r="312" spans="3:10">
      <c r="C312" s="183"/>
      <c r="D312" s="183"/>
      <c r="E312" s="184"/>
      <c r="F312" s="183"/>
      <c r="G312" s="184"/>
      <c r="H312" s="183"/>
      <c r="I312" s="184"/>
      <c r="J312" s="183"/>
    </row>
    <row r="313" spans="3:10">
      <c r="C313" s="183"/>
      <c r="D313" s="183"/>
      <c r="E313" s="184"/>
      <c r="F313" s="183"/>
      <c r="G313" s="184"/>
      <c r="H313" s="183"/>
      <c r="I313" s="184"/>
      <c r="J313" s="183"/>
    </row>
    <row r="314" spans="3:10">
      <c r="C314" s="183"/>
      <c r="D314" s="183"/>
      <c r="E314" s="184"/>
      <c r="F314" s="183"/>
      <c r="G314" s="184"/>
      <c r="H314" s="183"/>
      <c r="I314" s="184"/>
      <c r="J314" s="183"/>
    </row>
    <row r="315" spans="3:10">
      <c r="C315" s="183"/>
      <c r="D315" s="183"/>
      <c r="E315" s="184"/>
      <c r="F315" s="183"/>
      <c r="G315" s="184"/>
      <c r="H315" s="183"/>
      <c r="I315" s="184"/>
      <c r="J315" s="183"/>
    </row>
    <row r="316" spans="3:10">
      <c r="C316" s="183"/>
      <c r="D316" s="183"/>
      <c r="E316" s="184"/>
      <c r="F316" s="183"/>
      <c r="G316" s="184"/>
      <c r="H316" s="183"/>
      <c r="I316" s="184"/>
      <c r="J316" s="183"/>
    </row>
    <row r="317" spans="3:10">
      <c r="C317" s="183"/>
      <c r="D317" s="183"/>
      <c r="E317" s="184"/>
      <c r="F317" s="183"/>
      <c r="G317" s="184"/>
      <c r="H317" s="183"/>
      <c r="I317" s="184"/>
      <c r="J317" s="183"/>
    </row>
    <row r="318" spans="3:10">
      <c r="C318" s="183"/>
      <c r="D318" s="183"/>
      <c r="E318" s="184"/>
      <c r="F318" s="183"/>
      <c r="G318" s="184"/>
      <c r="H318" s="183"/>
      <c r="I318" s="184"/>
      <c r="J318" s="183"/>
    </row>
    <row r="319" spans="3:10">
      <c r="C319" s="183"/>
      <c r="D319" s="183"/>
      <c r="E319" s="184"/>
      <c r="F319" s="183"/>
      <c r="G319" s="184"/>
      <c r="H319" s="183"/>
      <c r="I319" s="184"/>
      <c r="J319" s="183"/>
    </row>
    <row r="320" spans="3:10">
      <c r="C320" s="183"/>
      <c r="D320" s="183"/>
      <c r="E320" s="184"/>
      <c r="F320" s="183"/>
      <c r="G320" s="184"/>
      <c r="H320" s="183"/>
      <c r="I320" s="184"/>
      <c r="J320" s="183"/>
    </row>
    <row r="321" spans="3:10">
      <c r="C321" s="183"/>
      <c r="D321" s="183"/>
      <c r="E321" s="184"/>
      <c r="F321" s="183"/>
      <c r="G321" s="184"/>
      <c r="H321" s="183"/>
      <c r="I321" s="184"/>
      <c r="J321" s="183"/>
    </row>
    <row r="322" spans="3:10">
      <c r="C322" s="183"/>
      <c r="D322" s="183"/>
      <c r="E322" s="184"/>
      <c r="F322" s="183"/>
      <c r="G322" s="184"/>
      <c r="H322" s="183"/>
      <c r="I322" s="184"/>
      <c r="J322" s="183"/>
    </row>
    <row r="323" spans="3:10">
      <c r="C323" s="183"/>
      <c r="D323" s="183"/>
      <c r="E323" s="184"/>
      <c r="F323" s="183"/>
      <c r="G323" s="184"/>
      <c r="H323" s="183"/>
      <c r="I323" s="184"/>
      <c r="J323" s="183"/>
    </row>
    <row r="324" spans="3:10">
      <c r="C324" s="183"/>
      <c r="D324" s="183"/>
      <c r="E324" s="184"/>
      <c r="F324" s="183"/>
      <c r="G324" s="184"/>
      <c r="H324" s="183"/>
      <c r="I324" s="184"/>
      <c r="J324" s="183"/>
    </row>
    <row r="325" spans="3:10">
      <c r="C325" s="183"/>
      <c r="D325" s="183"/>
      <c r="E325" s="184"/>
      <c r="F325" s="183"/>
      <c r="G325" s="184"/>
      <c r="H325" s="183"/>
      <c r="I325" s="184"/>
      <c r="J325" s="183"/>
    </row>
    <row r="326" spans="3:10">
      <c r="C326" s="183"/>
      <c r="D326" s="183"/>
      <c r="E326" s="184"/>
      <c r="F326" s="183"/>
      <c r="G326" s="184"/>
      <c r="H326" s="183"/>
      <c r="I326" s="184"/>
      <c r="J326" s="183"/>
    </row>
    <row r="327" spans="3:10">
      <c r="C327" s="183"/>
      <c r="D327" s="183"/>
      <c r="E327" s="184"/>
      <c r="F327" s="183"/>
      <c r="G327" s="184"/>
      <c r="H327" s="183"/>
      <c r="I327" s="184"/>
      <c r="J327" s="183"/>
    </row>
    <row r="328" spans="3:10">
      <c r="C328" s="183"/>
      <c r="D328" s="183"/>
      <c r="E328" s="184"/>
      <c r="F328" s="183"/>
      <c r="G328" s="184"/>
      <c r="H328" s="183"/>
      <c r="I328" s="184"/>
      <c r="J328" s="183"/>
    </row>
    <row r="329" spans="3:10">
      <c r="C329" s="183"/>
      <c r="D329" s="183"/>
      <c r="E329" s="184"/>
      <c r="F329" s="183"/>
      <c r="G329" s="184"/>
      <c r="H329" s="183"/>
      <c r="I329" s="184"/>
      <c r="J329" s="183"/>
    </row>
    <row r="330" spans="3:10">
      <c r="C330" s="183"/>
      <c r="D330" s="183"/>
      <c r="E330" s="184"/>
      <c r="F330" s="183"/>
      <c r="G330" s="184"/>
      <c r="H330" s="183"/>
      <c r="I330" s="184"/>
      <c r="J330" s="183"/>
    </row>
    <row r="331" spans="3:10">
      <c r="C331" s="183"/>
      <c r="D331" s="183"/>
      <c r="E331" s="184"/>
      <c r="F331" s="183"/>
      <c r="G331" s="184"/>
      <c r="H331" s="183"/>
      <c r="I331" s="184"/>
      <c r="J331" s="183"/>
    </row>
    <row r="332" spans="3:10">
      <c r="C332" s="183"/>
      <c r="D332" s="183"/>
      <c r="E332" s="184"/>
      <c r="F332" s="183"/>
      <c r="G332" s="184"/>
      <c r="H332" s="183"/>
      <c r="I332" s="184"/>
      <c r="J332" s="183"/>
    </row>
    <row r="333" spans="3:10">
      <c r="C333" s="183"/>
      <c r="D333" s="183"/>
      <c r="E333" s="184"/>
      <c r="F333" s="183"/>
      <c r="G333" s="184"/>
      <c r="H333" s="183"/>
      <c r="I333" s="184"/>
      <c r="J333" s="183"/>
    </row>
    <row r="334" spans="3:10">
      <c r="C334" s="183"/>
      <c r="D334" s="183"/>
      <c r="E334" s="184"/>
      <c r="F334" s="183"/>
      <c r="G334" s="184"/>
      <c r="H334" s="183"/>
      <c r="I334" s="184"/>
      <c r="J334" s="183"/>
    </row>
    <row r="335" spans="3:10">
      <c r="C335" s="183"/>
      <c r="D335" s="183"/>
      <c r="E335" s="184"/>
      <c r="F335" s="183"/>
      <c r="G335" s="184"/>
      <c r="H335" s="183"/>
      <c r="I335" s="184"/>
      <c r="J335" s="183"/>
    </row>
    <row r="336" spans="3:10">
      <c r="C336" s="183"/>
      <c r="D336" s="183"/>
      <c r="E336" s="184"/>
      <c r="F336" s="183"/>
      <c r="G336" s="184"/>
      <c r="H336" s="183"/>
      <c r="I336" s="184"/>
      <c r="J336" s="183"/>
    </row>
    <row r="337" spans="3:10">
      <c r="C337" s="183"/>
      <c r="D337" s="183"/>
      <c r="E337" s="184"/>
      <c r="F337" s="183"/>
      <c r="G337" s="184"/>
      <c r="H337" s="183"/>
      <c r="I337" s="184"/>
      <c r="J337" s="183"/>
    </row>
    <row r="338" spans="3:10">
      <c r="C338" s="183"/>
      <c r="D338" s="183"/>
      <c r="E338" s="184"/>
      <c r="F338" s="183"/>
      <c r="G338" s="184"/>
      <c r="H338" s="183"/>
      <c r="I338" s="184"/>
      <c r="J338" s="183"/>
    </row>
    <row r="339" spans="3:10">
      <c r="C339" s="183"/>
      <c r="D339" s="183"/>
      <c r="E339" s="184"/>
      <c r="F339" s="183"/>
      <c r="G339" s="184"/>
      <c r="H339" s="183"/>
      <c r="I339" s="184"/>
      <c r="J339" s="183"/>
    </row>
    <row r="340" spans="3:10">
      <c r="C340" s="183"/>
      <c r="D340" s="183"/>
      <c r="E340" s="184"/>
      <c r="F340" s="183"/>
      <c r="G340" s="184"/>
      <c r="H340" s="183"/>
      <c r="I340" s="184"/>
      <c r="J340" s="183"/>
    </row>
    <row r="341" spans="3:10">
      <c r="C341" s="183"/>
      <c r="D341" s="183"/>
      <c r="E341" s="184"/>
      <c r="F341" s="183"/>
      <c r="G341" s="184"/>
      <c r="H341" s="183"/>
      <c r="I341" s="184"/>
      <c r="J341" s="183"/>
    </row>
    <row r="342" spans="3:10">
      <c r="C342" s="183"/>
      <c r="D342" s="183"/>
      <c r="E342" s="184"/>
      <c r="F342" s="183"/>
      <c r="G342" s="184"/>
      <c r="H342" s="183"/>
      <c r="I342" s="184"/>
      <c r="J342" s="183"/>
    </row>
    <row r="343" spans="3:10">
      <c r="C343" s="183"/>
      <c r="D343" s="183"/>
      <c r="E343" s="184"/>
      <c r="F343" s="183"/>
      <c r="G343" s="184"/>
      <c r="H343" s="183"/>
      <c r="I343" s="184"/>
      <c r="J343" s="183"/>
    </row>
    <row r="344" spans="3:10">
      <c r="C344" s="183"/>
      <c r="D344" s="183"/>
      <c r="E344" s="184"/>
      <c r="F344" s="183"/>
      <c r="G344" s="184"/>
      <c r="H344" s="183"/>
      <c r="I344" s="184"/>
      <c r="J344" s="183"/>
    </row>
    <row r="345" spans="3:10">
      <c r="C345" s="183"/>
      <c r="D345" s="183"/>
      <c r="E345" s="184"/>
      <c r="F345" s="183"/>
      <c r="G345" s="184"/>
      <c r="H345" s="183"/>
      <c r="I345" s="184"/>
      <c r="J345" s="183"/>
    </row>
    <row r="346" spans="3:10">
      <c r="C346" s="183"/>
      <c r="D346" s="183"/>
      <c r="E346" s="184"/>
      <c r="F346" s="183"/>
      <c r="G346" s="184"/>
      <c r="H346" s="183"/>
      <c r="I346" s="184"/>
      <c r="J346" s="183"/>
    </row>
    <row r="347" spans="3:10">
      <c r="C347" s="183"/>
      <c r="D347" s="183"/>
      <c r="E347" s="184"/>
      <c r="F347" s="183"/>
      <c r="G347" s="184"/>
      <c r="H347" s="183"/>
      <c r="I347" s="184"/>
      <c r="J347" s="183"/>
    </row>
    <row r="348" spans="3:10">
      <c r="C348" s="183"/>
      <c r="D348" s="183"/>
      <c r="E348" s="184"/>
      <c r="F348" s="183"/>
      <c r="G348" s="184"/>
      <c r="H348" s="183"/>
      <c r="I348" s="184"/>
      <c r="J348" s="183"/>
    </row>
    <row r="349" spans="3:10">
      <c r="C349" s="183"/>
      <c r="D349" s="183"/>
      <c r="E349" s="184"/>
      <c r="F349" s="183"/>
      <c r="G349" s="184"/>
      <c r="H349" s="183"/>
      <c r="I349" s="184"/>
      <c r="J349" s="183"/>
    </row>
    <row r="350" spans="3:10">
      <c r="C350" s="183"/>
      <c r="D350" s="183"/>
      <c r="E350" s="184"/>
      <c r="F350" s="183"/>
      <c r="G350" s="184"/>
      <c r="H350" s="183"/>
      <c r="I350" s="184"/>
      <c r="J350" s="183"/>
    </row>
    <row r="351" spans="3:10">
      <c r="C351" s="183"/>
      <c r="D351" s="183"/>
      <c r="E351" s="184"/>
      <c r="F351" s="183"/>
      <c r="G351" s="184"/>
      <c r="H351" s="183"/>
      <c r="I351" s="184"/>
      <c r="J351" s="183"/>
    </row>
    <row r="352" spans="3:10">
      <c r="C352" s="183"/>
      <c r="D352" s="183"/>
      <c r="E352" s="184"/>
      <c r="F352" s="183"/>
      <c r="G352" s="184"/>
      <c r="H352" s="183"/>
      <c r="I352" s="184"/>
      <c r="J352" s="183"/>
    </row>
    <row r="353" spans="3:10">
      <c r="C353" s="183"/>
      <c r="D353" s="183"/>
      <c r="E353" s="184"/>
      <c r="F353" s="183"/>
      <c r="G353" s="184"/>
      <c r="H353" s="183"/>
      <c r="I353" s="184"/>
      <c r="J353" s="183"/>
    </row>
    <row r="354" spans="3:10">
      <c r="C354" s="183"/>
      <c r="D354" s="183"/>
      <c r="E354" s="184"/>
      <c r="F354" s="183"/>
      <c r="G354" s="184"/>
      <c r="H354" s="183"/>
      <c r="I354" s="184"/>
      <c r="J354" s="183"/>
    </row>
    <row r="355" spans="3:10">
      <c r="C355" s="183"/>
      <c r="D355" s="183"/>
      <c r="E355" s="184"/>
      <c r="F355" s="183"/>
      <c r="G355" s="184"/>
      <c r="H355" s="183"/>
      <c r="I355" s="184"/>
      <c r="J355" s="183"/>
    </row>
    <row r="356" spans="3:10">
      <c r="C356" s="183"/>
      <c r="D356" s="183"/>
      <c r="E356" s="184"/>
      <c r="F356" s="183"/>
      <c r="G356" s="184"/>
      <c r="H356" s="183"/>
      <c r="I356" s="184"/>
      <c r="J356" s="183"/>
    </row>
    <row r="357" spans="3:10">
      <c r="C357" s="183"/>
      <c r="D357" s="183"/>
      <c r="E357" s="184"/>
      <c r="F357" s="183"/>
      <c r="G357" s="184"/>
      <c r="H357" s="183"/>
      <c r="I357" s="184"/>
      <c r="J357" s="183"/>
    </row>
    <row r="358" spans="3:10">
      <c r="C358" s="183"/>
      <c r="D358" s="183"/>
      <c r="E358" s="184"/>
      <c r="F358" s="183"/>
      <c r="G358" s="184"/>
      <c r="H358" s="183"/>
      <c r="I358" s="184"/>
      <c r="J358" s="183"/>
    </row>
    <row r="359" spans="3:10">
      <c r="C359" s="183"/>
      <c r="D359" s="183"/>
      <c r="E359" s="184"/>
      <c r="F359" s="183"/>
      <c r="G359" s="184"/>
      <c r="H359" s="183"/>
      <c r="I359" s="184"/>
      <c r="J359" s="183"/>
    </row>
    <row r="360" spans="3:10">
      <c r="C360" s="183"/>
      <c r="D360" s="183"/>
      <c r="E360" s="184"/>
      <c r="F360" s="183"/>
      <c r="G360" s="184"/>
      <c r="H360" s="183"/>
      <c r="I360" s="184"/>
      <c r="J360" s="183"/>
    </row>
    <row r="361" spans="3:10">
      <c r="C361" s="183"/>
      <c r="D361" s="183"/>
      <c r="E361" s="184"/>
      <c r="F361" s="183"/>
      <c r="G361" s="184"/>
      <c r="H361" s="183"/>
      <c r="I361" s="184"/>
      <c r="J361" s="183"/>
    </row>
    <row r="362" spans="3:10">
      <c r="C362" s="183"/>
      <c r="D362" s="183"/>
      <c r="E362" s="184"/>
      <c r="F362" s="183"/>
      <c r="G362" s="184"/>
      <c r="H362" s="183"/>
      <c r="I362" s="184"/>
      <c r="J362" s="183"/>
    </row>
    <row r="363" spans="3:10">
      <c r="C363" s="183"/>
      <c r="D363" s="183"/>
      <c r="E363" s="184"/>
      <c r="F363" s="183"/>
      <c r="G363" s="184"/>
      <c r="H363" s="183"/>
      <c r="I363" s="184"/>
      <c r="J363" s="183"/>
    </row>
    <row r="364" spans="3:10">
      <c r="C364" s="183"/>
      <c r="D364" s="183"/>
      <c r="E364" s="184"/>
      <c r="F364" s="183"/>
      <c r="G364" s="184"/>
      <c r="H364" s="183"/>
      <c r="I364" s="184"/>
      <c r="J364" s="183"/>
    </row>
    <row r="365" spans="3:10">
      <c r="C365" s="183"/>
      <c r="D365" s="183"/>
      <c r="E365" s="184"/>
      <c r="F365" s="183"/>
      <c r="G365" s="184"/>
      <c r="H365" s="183"/>
      <c r="I365" s="184"/>
      <c r="J365" s="183"/>
    </row>
    <row r="366" spans="3:10">
      <c r="C366" s="183"/>
      <c r="D366" s="183"/>
      <c r="E366" s="184"/>
      <c r="F366" s="183"/>
      <c r="G366" s="184"/>
      <c r="H366" s="183"/>
      <c r="I366" s="184"/>
      <c r="J366" s="183"/>
    </row>
    <row r="367" spans="3:10">
      <c r="C367" s="183"/>
      <c r="D367" s="183"/>
      <c r="E367" s="184"/>
      <c r="F367" s="183"/>
      <c r="G367" s="184"/>
      <c r="H367" s="183"/>
      <c r="I367" s="184"/>
      <c r="J367" s="183"/>
    </row>
    <row r="368" spans="3:10">
      <c r="C368" s="183"/>
      <c r="D368" s="183"/>
      <c r="E368" s="184"/>
      <c r="F368" s="183"/>
      <c r="G368" s="184"/>
      <c r="H368" s="183"/>
      <c r="I368" s="184"/>
      <c r="J368" s="183"/>
    </row>
    <row r="369" spans="3:10">
      <c r="C369" s="183"/>
      <c r="D369" s="183"/>
      <c r="E369" s="184"/>
      <c r="F369" s="183"/>
      <c r="G369" s="184"/>
      <c r="H369" s="183"/>
      <c r="I369" s="184"/>
      <c r="J369" s="183"/>
    </row>
    <row r="370" spans="3:10">
      <c r="C370" s="183"/>
      <c r="D370" s="183"/>
      <c r="E370" s="184"/>
      <c r="F370" s="183"/>
      <c r="G370" s="184"/>
      <c r="H370" s="183"/>
      <c r="I370" s="184"/>
      <c r="J370" s="183"/>
    </row>
    <row r="371" spans="3:10">
      <c r="C371" s="183"/>
      <c r="D371" s="183"/>
      <c r="E371" s="184"/>
      <c r="F371" s="183"/>
      <c r="G371" s="184"/>
      <c r="H371" s="183"/>
      <c r="I371" s="184"/>
      <c r="J371" s="183"/>
    </row>
    <row r="372" spans="3:10">
      <c r="C372" s="183"/>
      <c r="D372" s="183"/>
      <c r="E372" s="184"/>
      <c r="F372" s="183"/>
      <c r="G372" s="184"/>
      <c r="H372" s="183"/>
      <c r="I372" s="184"/>
      <c r="J372" s="183"/>
    </row>
    <row r="373" spans="3:10">
      <c r="C373" s="183"/>
      <c r="D373" s="183"/>
      <c r="E373" s="184"/>
      <c r="F373" s="183"/>
      <c r="G373" s="184"/>
      <c r="H373" s="183"/>
      <c r="I373" s="184"/>
      <c r="J373" s="183"/>
    </row>
    <row r="374" spans="3:10">
      <c r="C374" s="183"/>
      <c r="D374" s="183"/>
      <c r="E374" s="184"/>
      <c r="F374" s="183"/>
      <c r="G374" s="184"/>
      <c r="H374" s="183"/>
      <c r="I374" s="184"/>
      <c r="J374" s="183"/>
    </row>
    <row r="375" spans="3:10">
      <c r="C375" s="183"/>
      <c r="D375" s="183"/>
      <c r="E375" s="184"/>
      <c r="F375" s="183"/>
      <c r="G375" s="184"/>
      <c r="H375" s="183"/>
      <c r="I375" s="184"/>
      <c r="J375" s="183"/>
    </row>
    <row r="376" spans="3:10">
      <c r="C376" s="183"/>
      <c r="D376" s="183"/>
      <c r="E376" s="184"/>
      <c r="F376" s="183"/>
      <c r="G376" s="184"/>
      <c r="H376" s="183"/>
      <c r="I376" s="184"/>
      <c r="J376" s="183"/>
    </row>
    <row r="377" spans="3:10">
      <c r="C377" s="183"/>
      <c r="D377" s="183"/>
      <c r="E377" s="184"/>
      <c r="F377" s="183"/>
      <c r="G377" s="184"/>
      <c r="H377" s="183"/>
      <c r="I377" s="184"/>
      <c r="J377" s="183"/>
    </row>
    <row r="378" spans="3:10">
      <c r="C378" s="183"/>
      <c r="D378" s="183"/>
      <c r="E378" s="184"/>
      <c r="F378" s="183"/>
      <c r="G378" s="184"/>
      <c r="H378" s="183"/>
      <c r="I378" s="184"/>
      <c r="J378" s="183"/>
    </row>
    <row r="379" spans="3:10">
      <c r="C379" s="183"/>
      <c r="D379" s="183"/>
      <c r="E379" s="184"/>
      <c r="F379" s="183"/>
      <c r="G379" s="184"/>
      <c r="H379" s="183"/>
      <c r="I379" s="184"/>
      <c r="J379" s="183"/>
    </row>
    <row r="380" spans="3:10">
      <c r="C380" s="183"/>
      <c r="D380" s="183"/>
      <c r="E380" s="184"/>
      <c r="F380" s="183"/>
      <c r="G380" s="184"/>
      <c r="H380" s="183"/>
      <c r="I380" s="184"/>
      <c r="J380" s="183"/>
    </row>
    <row r="381" spans="3:10">
      <c r="C381" s="183"/>
      <c r="D381" s="183"/>
      <c r="E381" s="184"/>
      <c r="F381" s="183"/>
      <c r="G381" s="184"/>
      <c r="H381" s="183"/>
      <c r="I381" s="184"/>
      <c r="J381" s="183"/>
    </row>
    <row r="382" spans="3:10">
      <c r="C382" s="183"/>
      <c r="D382" s="183"/>
      <c r="E382" s="184"/>
      <c r="F382" s="183"/>
      <c r="G382" s="184"/>
      <c r="H382" s="183"/>
      <c r="I382" s="184"/>
      <c r="J382" s="183"/>
    </row>
    <row r="383" spans="3:10">
      <c r="C383" s="183"/>
      <c r="D383" s="183"/>
      <c r="E383" s="184"/>
      <c r="F383" s="183"/>
      <c r="G383" s="184"/>
      <c r="H383" s="183"/>
      <c r="I383" s="184"/>
      <c r="J383" s="183"/>
    </row>
    <row r="384" spans="3:10">
      <c r="C384" s="183"/>
      <c r="D384" s="183"/>
      <c r="E384" s="184"/>
      <c r="F384" s="183"/>
      <c r="G384" s="184"/>
      <c r="H384" s="183"/>
      <c r="I384" s="184"/>
      <c r="J384" s="183"/>
    </row>
    <row r="385" spans="3:10">
      <c r="C385" s="183"/>
      <c r="D385" s="183"/>
      <c r="E385" s="184"/>
      <c r="F385" s="183"/>
      <c r="G385" s="184"/>
      <c r="H385" s="183"/>
      <c r="I385" s="184"/>
      <c r="J385" s="183"/>
    </row>
    <row r="386" spans="3:10">
      <c r="C386" s="183"/>
      <c r="D386" s="183"/>
      <c r="E386" s="184"/>
      <c r="F386" s="183"/>
      <c r="G386" s="184"/>
      <c r="H386" s="183"/>
      <c r="I386" s="184"/>
      <c r="J386" s="183"/>
    </row>
    <row r="387" spans="3:10">
      <c r="C387" s="183"/>
      <c r="D387" s="183"/>
      <c r="E387" s="184"/>
      <c r="F387" s="183"/>
      <c r="G387" s="184"/>
      <c r="H387" s="183"/>
      <c r="I387" s="184"/>
      <c r="J387" s="183"/>
    </row>
    <row r="388" spans="3:10">
      <c r="C388" s="183"/>
      <c r="D388" s="183"/>
      <c r="E388" s="184"/>
      <c r="F388" s="183"/>
      <c r="G388" s="184"/>
      <c r="H388" s="183"/>
      <c r="I388" s="184"/>
      <c r="J388" s="183"/>
    </row>
    <row r="389" spans="3:10">
      <c r="C389" s="183"/>
      <c r="D389" s="183"/>
      <c r="E389" s="184"/>
      <c r="F389" s="183"/>
      <c r="G389" s="184"/>
      <c r="H389" s="183"/>
      <c r="I389" s="184"/>
      <c r="J389" s="183"/>
    </row>
    <row r="390" spans="3:10">
      <c r="C390" s="183"/>
      <c r="D390" s="183"/>
      <c r="E390" s="184"/>
      <c r="F390" s="183"/>
      <c r="G390" s="184"/>
      <c r="H390" s="183"/>
      <c r="I390" s="184"/>
      <c r="J390" s="183"/>
    </row>
    <row r="391" spans="3:10">
      <c r="C391" s="183"/>
      <c r="D391" s="183"/>
      <c r="E391" s="184"/>
      <c r="F391" s="183"/>
      <c r="G391" s="184"/>
      <c r="H391" s="183"/>
      <c r="I391" s="184"/>
      <c r="J391" s="183"/>
    </row>
    <row r="392" spans="3:10">
      <c r="C392" s="183"/>
      <c r="D392" s="183"/>
      <c r="E392" s="184"/>
      <c r="F392" s="183"/>
      <c r="G392" s="184"/>
      <c r="H392" s="183"/>
      <c r="I392" s="184"/>
      <c r="J392" s="183"/>
    </row>
    <row r="393" spans="3:10">
      <c r="C393" s="183"/>
      <c r="D393" s="183"/>
      <c r="E393" s="184"/>
      <c r="F393" s="183"/>
      <c r="G393" s="184"/>
      <c r="H393" s="183"/>
      <c r="I393" s="184"/>
      <c r="J393" s="183"/>
    </row>
    <row r="394" spans="3:10">
      <c r="C394" s="183"/>
      <c r="D394" s="183"/>
      <c r="E394" s="184"/>
      <c r="F394" s="183"/>
      <c r="G394" s="184"/>
      <c r="H394" s="183"/>
      <c r="I394" s="184"/>
      <c r="J394" s="183"/>
    </row>
    <row r="395" spans="3:10">
      <c r="C395" s="183"/>
      <c r="D395" s="183"/>
      <c r="E395" s="184"/>
      <c r="F395" s="183"/>
      <c r="G395" s="184"/>
      <c r="H395" s="183"/>
      <c r="I395" s="184"/>
      <c r="J395" s="183"/>
    </row>
    <row r="396" spans="3:10">
      <c r="C396" s="183"/>
      <c r="D396" s="183"/>
      <c r="E396" s="184"/>
      <c r="F396" s="183"/>
      <c r="G396" s="184"/>
      <c r="H396" s="183"/>
      <c r="I396" s="184"/>
      <c r="J396" s="183"/>
    </row>
    <row r="397" spans="3:10">
      <c r="C397" s="183"/>
      <c r="D397" s="183"/>
      <c r="E397" s="184"/>
      <c r="F397" s="183"/>
      <c r="G397" s="184"/>
      <c r="H397" s="183"/>
      <c r="I397" s="184"/>
      <c r="J397" s="183"/>
    </row>
    <row r="398" spans="3:10">
      <c r="C398" s="183"/>
      <c r="D398" s="183"/>
      <c r="E398" s="184"/>
      <c r="F398" s="183"/>
      <c r="G398" s="184"/>
      <c r="H398" s="183"/>
      <c r="I398" s="184"/>
      <c r="J398" s="183"/>
    </row>
    <row r="399" spans="3:10">
      <c r="C399" s="183"/>
      <c r="D399" s="183"/>
      <c r="E399" s="184"/>
      <c r="F399" s="183"/>
      <c r="G399" s="184"/>
      <c r="H399" s="183"/>
      <c r="I399" s="184"/>
      <c r="J399" s="183"/>
    </row>
    <row r="400" spans="3:10">
      <c r="C400" s="183"/>
      <c r="D400" s="183"/>
      <c r="E400" s="184"/>
      <c r="F400" s="183"/>
      <c r="G400" s="184"/>
      <c r="H400" s="183"/>
      <c r="I400" s="184"/>
      <c r="J400" s="183"/>
    </row>
    <row r="401" spans="3:10">
      <c r="C401" s="183"/>
      <c r="D401" s="183"/>
      <c r="E401" s="184"/>
      <c r="F401" s="183"/>
      <c r="G401" s="184"/>
      <c r="H401" s="183"/>
      <c r="I401" s="184"/>
      <c r="J401" s="183"/>
    </row>
    <row r="402" spans="3:10">
      <c r="C402" s="183"/>
      <c r="D402" s="183"/>
      <c r="E402" s="184"/>
      <c r="F402" s="183"/>
      <c r="G402" s="184"/>
      <c r="H402" s="183"/>
      <c r="I402" s="184"/>
      <c r="J402" s="183"/>
    </row>
    <row r="403" spans="3:10">
      <c r="C403" s="183"/>
      <c r="D403" s="183"/>
      <c r="E403" s="184"/>
      <c r="F403" s="183"/>
      <c r="G403" s="184"/>
      <c r="H403" s="183"/>
      <c r="I403" s="184"/>
      <c r="J403" s="183"/>
    </row>
    <row r="404" spans="3:10">
      <c r="C404" s="183"/>
      <c r="D404" s="183"/>
      <c r="E404" s="184"/>
      <c r="F404" s="183"/>
      <c r="G404" s="184"/>
      <c r="H404" s="183"/>
      <c r="I404" s="184"/>
      <c r="J404" s="183"/>
    </row>
    <row r="405" spans="3:10">
      <c r="C405" s="183"/>
      <c r="D405" s="183"/>
      <c r="E405" s="184"/>
      <c r="F405" s="183"/>
      <c r="G405" s="184"/>
      <c r="H405" s="183"/>
      <c r="I405" s="184"/>
      <c r="J405" s="183"/>
    </row>
    <row r="406" spans="3:10">
      <c r="C406" s="183"/>
      <c r="D406" s="183"/>
      <c r="E406" s="184"/>
      <c r="F406" s="183"/>
      <c r="G406" s="184"/>
      <c r="H406" s="183"/>
      <c r="I406" s="184"/>
      <c r="J406" s="183"/>
    </row>
    <row r="407" spans="3:10">
      <c r="C407" s="183"/>
      <c r="D407" s="183"/>
      <c r="E407" s="184"/>
      <c r="F407" s="183"/>
      <c r="G407" s="184"/>
      <c r="H407" s="183"/>
      <c r="I407" s="184"/>
      <c r="J407" s="183"/>
    </row>
    <row r="408" spans="3:10">
      <c r="C408" s="183"/>
      <c r="D408" s="183"/>
      <c r="E408" s="184"/>
      <c r="F408" s="183"/>
      <c r="G408" s="184"/>
      <c r="H408" s="183"/>
      <c r="I408" s="184"/>
      <c r="J408" s="183"/>
    </row>
    <row r="409" spans="3:10">
      <c r="C409" s="183"/>
      <c r="D409" s="183"/>
      <c r="E409" s="184"/>
      <c r="F409" s="183"/>
      <c r="G409" s="184"/>
      <c r="H409" s="183"/>
      <c r="I409" s="184"/>
      <c r="J409" s="183"/>
    </row>
    <row r="410" spans="3:10">
      <c r="C410" s="183"/>
      <c r="D410" s="183"/>
      <c r="E410" s="184"/>
      <c r="F410" s="183"/>
      <c r="G410" s="184"/>
      <c r="H410" s="183"/>
      <c r="I410" s="184"/>
      <c r="J410" s="183"/>
    </row>
    <row r="411" spans="3:10">
      <c r="C411" s="183"/>
      <c r="D411" s="183"/>
      <c r="E411" s="184"/>
      <c r="F411" s="183"/>
      <c r="G411" s="184"/>
      <c r="H411" s="183"/>
      <c r="I411" s="184"/>
      <c r="J411" s="183"/>
    </row>
    <row r="412" spans="3:10">
      <c r="C412" s="183"/>
      <c r="D412" s="183"/>
      <c r="E412" s="184"/>
      <c r="F412" s="183"/>
      <c r="G412" s="184"/>
      <c r="H412" s="183"/>
      <c r="I412" s="184"/>
      <c r="J412" s="183"/>
    </row>
    <row r="413" spans="3:10">
      <c r="C413" s="183"/>
      <c r="D413" s="183"/>
      <c r="E413" s="184"/>
      <c r="F413" s="183"/>
      <c r="G413" s="184"/>
      <c r="H413" s="183"/>
      <c r="I413" s="184"/>
      <c r="J413" s="183"/>
    </row>
    <row r="414" spans="3:10">
      <c r="C414" s="183"/>
      <c r="D414" s="183"/>
      <c r="E414" s="184"/>
      <c r="F414" s="183"/>
      <c r="G414" s="184"/>
      <c r="H414" s="183"/>
      <c r="I414" s="184"/>
      <c r="J414" s="183"/>
    </row>
    <row r="415" spans="3:10">
      <c r="C415" s="183"/>
      <c r="D415" s="183"/>
      <c r="E415" s="184"/>
      <c r="F415" s="183"/>
      <c r="G415" s="184"/>
      <c r="H415" s="183"/>
      <c r="I415" s="184"/>
      <c r="J415" s="183"/>
    </row>
    <row r="416" spans="3:10">
      <c r="C416" s="183"/>
      <c r="D416" s="183"/>
      <c r="E416" s="184"/>
      <c r="F416" s="183"/>
      <c r="G416" s="184"/>
      <c r="H416" s="183"/>
      <c r="I416" s="184"/>
      <c r="J416" s="183"/>
    </row>
    <row r="417" spans="3:10">
      <c r="C417" s="183"/>
      <c r="D417" s="183"/>
      <c r="E417" s="184"/>
      <c r="F417" s="183"/>
      <c r="G417" s="184"/>
      <c r="H417" s="183"/>
      <c r="I417" s="184"/>
      <c r="J417" s="183"/>
    </row>
    <row r="418" spans="3:10">
      <c r="C418" s="183"/>
      <c r="D418" s="183"/>
      <c r="E418" s="184"/>
      <c r="F418" s="183"/>
      <c r="G418" s="184"/>
      <c r="H418" s="183"/>
      <c r="I418" s="184"/>
      <c r="J418" s="183"/>
    </row>
    <row r="419" spans="3:10">
      <c r="C419" s="183"/>
      <c r="D419" s="183"/>
      <c r="E419" s="184"/>
      <c r="F419" s="183"/>
      <c r="G419" s="184"/>
      <c r="H419" s="183"/>
      <c r="I419" s="184"/>
      <c r="J419" s="183"/>
    </row>
    <row r="420" spans="3:10">
      <c r="C420" s="183"/>
      <c r="D420" s="183"/>
      <c r="E420" s="184"/>
      <c r="F420" s="183"/>
      <c r="G420" s="184"/>
      <c r="H420" s="183"/>
      <c r="I420" s="184"/>
      <c r="J420" s="183"/>
    </row>
    <row r="421" spans="3:10">
      <c r="C421" s="183"/>
      <c r="D421" s="183"/>
      <c r="E421" s="184"/>
      <c r="F421" s="183"/>
      <c r="G421" s="184"/>
      <c r="H421" s="183"/>
      <c r="I421" s="184"/>
      <c r="J421" s="183"/>
    </row>
    <row r="422" spans="3:10">
      <c r="C422" s="183"/>
      <c r="D422" s="183"/>
      <c r="E422" s="184"/>
      <c r="F422" s="183"/>
      <c r="G422" s="184"/>
      <c r="H422" s="183"/>
      <c r="I422" s="184"/>
      <c r="J422" s="183"/>
    </row>
    <row r="423" spans="3:10">
      <c r="C423" s="183"/>
      <c r="D423" s="183"/>
      <c r="E423" s="184"/>
      <c r="F423" s="183"/>
      <c r="G423" s="184"/>
      <c r="H423" s="183"/>
      <c r="I423" s="184"/>
      <c r="J423" s="183"/>
    </row>
    <row r="424" spans="3:10">
      <c r="C424" s="183"/>
      <c r="D424" s="183"/>
      <c r="E424" s="184"/>
      <c r="F424" s="183"/>
      <c r="G424" s="184"/>
      <c r="H424" s="183"/>
      <c r="I424" s="184"/>
      <c r="J424" s="183"/>
    </row>
    <row r="425" spans="3:10">
      <c r="C425" s="183"/>
      <c r="D425" s="183"/>
      <c r="E425" s="184"/>
      <c r="F425" s="183"/>
      <c r="G425" s="184"/>
      <c r="H425" s="183"/>
      <c r="I425" s="184"/>
      <c r="J425" s="183"/>
    </row>
    <row r="426" spans="3:10">
      <c r="C426" s="183"/>
      <c r="D426" s="183"/>
      <c r="E426" s="184"/>
      <c r="F426" s="183"/>
      <c r="G426" s="184"/>
      <c r="H426" s="183"/>
      <c r="I426" s="184"/>
      <c r="J426" s="183"/>
    </row>
    <row r="427" spans="3:10">
      <c r="C427" s="183"/>
      <c r="D427" s="183"/>
      <c r="E427" s="184"/>
      <c r="F427" s="183"/>
      <c r="G427" s="184"/>
      <c r="H427" s="183"/>
      <c r="I427" s="184"/>
      <c r="J427" s="183"/>
    </row>
    <row r="428" spans="3:10">
      <c r="C428" s="183"/>
      <c r="D428" s="183"/>
      <c r="E428" s="184"/>
      <c r="F428" s="183"/>
      <c r="G428" s="184"/>
      <c r="H428" s="183"/>
      <c r="I428" s="184"/>
      <c r="J428" s="183"/>
    </row>
    <row r="429" spans="3:10">
      <c r="C429" s="183"/>
      <c r="D429" s="183"/>
      <c r="E429" s="184"/>
      <c r="F429" s="183"/>
      <c r="G429" s="184"/>
      <c r="H429" s="183"/>
      <c r="I429" s="184"/>
      <c r="J429" s="183"/>
    </row>
    <row r="430" spans="3:10">
      <c r="C430" s="183"/>
      <c r="D430" s="183"/>
      <c r="E430" s="184"/>
      <c r="F430" s="183"/>
      <c r="G430" s="184"/>
      <c r="H430" s="183"/>
      <c r="I430" s="184"/>
      <c r="J430" s="183"/>
    </row>
    <row r="431" spans="3:10">
      <c r="C431" s="183"/>
      <c r="D431" s="183"/>
      <c r="E431" s="184"/>
      <c r="F431" s="183"/>
      <c r="G431" s="184"/>
      <c r="H431" s="183"/>
      <c r="I431" s="184"/>
      <c r="J431" s="183"/>
    </row>
    <row r="432" spans="3:10">
      <c r="C432" s="183"/>
      <c r="D432" s="183"/>
      <c r="E432" s="184"/>
      <c r="F432" s="183"/>
      <c r="G432" s="184"/>
      <c r="H432" s="183"/>
      <c r="I432" s="184"/>
      <c r="J432" s="183"/>
    </row>
    <row r="433" spans="3:10">
      <c r="C433" s="183"/>
      <c r="D433" s="183"/>
      <c r="E433" s="184"/>
      <c r="F433" s="183"/>
      <c r="G433" s="184"/>
      <c r="H433" s="183"/>
      <c r="I433" s="184"/>
      <c r="J433" s="183"/>
    </row>
    <row r="434" spans="3:10">
      <c r="C434" s="183"/>
      <c r="D434" s="183"/>
      <c r="E434" s="184"/>
      <c r="F434" s="183"/>
      <c r="G434" s="184"/>
      <c r="H434" s="183"/>
      <c r="I434" s="184"/>
      <c r="J434" s="183"/>
    </row>
    <row r="435" spans="3:10">
      <c r="C435" s="183"/>
      <c r="D435" s="183"/>
      <c r="E435" s="184"/>
      <c r="F435" s="183"/>
      <c r="G435" s="184"/>
      <c r="H435" s="183"/>
      <c r="I435" s="184"/>
      <c r="J435" s="183"/>
    </row>
    <row r="436" spans="3:10">
      <c r="C436" s="183"/>
      <c r="D436" s="183"/>
      <c r="E436" s="184"/>
      <c r="F436" s="183"/>
      <c r="G436" s="184"/>
      <c r="H436" s="183"/>
      <c r="I436" s="184"/>
      <c r="J436" s="183"/>
    </row>
    <row r="437" spans="3:10">
      <c r="C437" s="183"/>
      <c r="D437" s="183"/>
      <c r="E437" s="184"/>
      <c r="F437" s="183"/>
      <c r="G437" s="184"/>
      <c r="H437" s="183"/>
      <c r="I437" s="184"/>
      <c r="J437" s="183"/>
    </row>
    <row r="438" spans="3:10">
      <c r="C438" s="183"/>
      <c r="D438" s="183"/>
      <c r="E438" s="184"/>
      <c r="F438" s="183"/>
      <c r="G438" s="184"/>
      <c r="H438" s="183"/>
      <c r="I438" s="184"/>
      <c r="J438" s="183"/>
    </row>
    <row r="439" spans="3:10">
      <c r="C439" s="183"/>
      <c r="D439" s="183"/>
      <c r="E439" s="184"/>
      <c r="F439" s="183"/>
      <c r="G439" s="184"/>
      <c r="H439" s="183"/>
      <c r="I439" s="184"/>
      <c r="J439" s="183"/>
    </row>
    <row r="440" spans="3:10">
      <c r="C440" s="183"/>
      <c r="D440" s="183"/>
      <c r="E440" s="184"/>
      <c r="F440" s="183"/>
      <c r="G440" s="184"/>
      <c r="H440" s="183"/>
      <c r="I440" s="184"/>
      <c r="J440" s="183"/>
    </row>
    <row r="441" spans="3:10">
      <c r="C441" s="183"/>
      <c r="D441" s="183"/>
      <c r="E441" s="184"/>
      <c r="F441" s="183"/>
      <c r="G441" s="184"/>
      <c r="H441" s="183"/>
      <c r="I441" s="184"/>
      <c r="J441" s="183"/>
    </row>
    <row r="442" spans="3:10">
      <c r="C442" s="183"/>
      <c r="D442" s="183"/>
      <c r="E442" s="184"/>
      <c r="F442" s="183"/>
      <c r="G442" s="184"/>
      <c r="H442" s="183"/>
      <c r="I442" s="184"/>
      <c r="J442" s="183"/>
    </row>
    <row r="443" spans="3:10">
      <c r="C443" s="183"/>
      <c r="D443" s="183"/>
      <c r="E443" s="184"/>
      <c r="F443" s="183"/>
      <c r="G443" s="184"/>
      <c r="H443" s="183"/>
      <c r="I443" s="184"/>
      <c r="J443" s="183"/>
    </row>
    <row r="444" spans="3:10">
      <c r="C444" s="183"/>
      <c r="D444" s="183"/>
      <c r="E444" s="184"/>
      <c r="F444" s="183"/>
      <c r="G444" s="184"/>
      <c r="H444" s="183"/>
      <c r="I444" s="184"/>
      <c r="J444" s="183"/>
    </row>
    <row r="445" spans="3:10">
      <c r="C445" s="183"/>
      <c r="D445" s="183"/>
      <c r="E445" s="184"/>
      <c r="F445" s="183"/>
      <c r="G445" s="184"/>
      <c r="H445" s="183"/>
      <c r="I445" s="184"/>
      <c r="J445" s="183"/>
    </row>
    <row r="446" spans="3:10">
      <c r="C446" s="183"/>
      <c r="D446" s="183"/>
      <c r="E446" s="184"/>
      <c r="F446" s="183"/>
      <c r="G446" s="184"/>
      <c r="H446" s="183"/>
      <c r="I446" s="184"/>
      <c r="J446" s="183"/>
    </row>
    <row r="447" spans="3:10">
      <c r="C447" s="183"/>
      <c r="D447" s="183"/>
      <c r="E447" s="184"/>
      <c r="F447" s="183"/>
      <c r="G447" s="184"/>
      <c r="H447" s="183"/>
      <c r="I447" s="184"/>
      <c r="J447" s="183"/>
    </row>
    <row r="448" spans="3:10">
      <c r="C448" s="183"/>
      <c r="D448" s="183"/>
      <c r="E448" s="184"/>
      <c r="F448" s="183"/>
      <c r="G448" s="184"/>
      <c r="H448" s="183"/>
      <c r="I448" s="184"/>
      <c r="J448" s="183"/>
    </row>
    <row r="449" spans="3:10">
      <c r="C449" s="183"/>
      <c r="D449" s="183"/>
      <c r="E449" s="184"/>
      <c r="F449" s="183"/>
      <c r="G449" s="184"/>
      <c r="H449" s="183"/>
      <c r="I449" s="184"/>
      <c r="J449" s="183"/>
    </row>
    <row r="450" spans="3:10">
      <c r="C450" s="183"/>
      <c r="D450" s="183"/>
      <c r="E450" s="184"/>
      <c r="F450" s="183"/>
      <c r="G450" s="184"/>
      <c r="H450" s="183"/>
      <c r="I450" s="184"/>
      <c r="J450" s="183"/>
    </row>
    <row r="451" spans="3:10">
      <c r="C451" s="183"/>
      <c r="D451" s="183"/>
      <c r="E451" s="184"/>
      <c r="F451" s="183"/>
      <c r="G451" s="184"/>
      <c r="H451" s="183"/>
      <c r="I451" s="184"/>
      <c r="J451" s="183"/>
    </row>
    <row r="452" spans="3:10">
      <c r="C452" s="183"/>
      <c r="D452" s="183"/>
      <c r="E452" s="184"/>
      <c r="F452" s="183"/>
      <c r="G452" s="184"/>
      <c r="H452" s="183"/>
      <c r="I452" s="184"/>
      <c r="J452" s="183"/>
    </row>
    <row r="453" spans="3:10">
      <c r="C453" s="183"/>
      <c r="D453" s="183"/>
      <c r="E453" s="184"/>
      <c r="F453" s="183"/>
      <c r="G453" s="184"/>
      <c r="H453" s="183"/>
      <c r="I453" s="184"/>
      <c r="J453" s="183"/>
    </row>
    <row r="454" spans="3:10">
      <c r="C454" s="183"/>
      <c r="D454" s="183"/>
      <c r="E454" s="184"/>
      <c r="F454" s="183"/>
      <c r="G454" s="184"/>
      <c r="H454" s="183"/>
      <c r="I454" s="184"/>
      <c r="J454" s="183"/>
    </row>
    <row r="455" spans="3:10">
      <c r="C455" s="183"/>
      <c r="D455" s="183"/>
      <c r="E455" s="184"/>
      <c r="F455" s="183"/>
      <c r="G455" s="184"/>
      <c r="H455" s="183"/>
      <c r="I455" s="184"/>
      <c r="J455" s="183"/>
    </row>
    <row r="456" spans="3:10">
      <c r="C456" s="183"/>
      <c r="D456" s="183"/>
      <c r="E456" s="184"/>
      <c r="F456" s="183"/>
      <c r="G456" s="184"/>
      <c r="H456" s="183"/>
      <c r="I456" s="184"/>
      <c r="J456" s="183"/>
    </row>
    <row r="457" spans="3:10">
      <c r="C457" s="183"/>
      <c r="D457" s="183"/>
      <c r="E457" s="184"/>
      <c r="F457" s="183"/>
      <c r="G457" s="184"/>
      <c r="H457" s="183"/>
      <c r="I457" s="184"/>
      <c r="J457" s="183"/>
    </row>
    <row r="458" spans="3:10">
      <c r="C458" s="183"/>
      <c r="D458" s="183"/>
      <c r="E458" s="184"/>
      <c r="F458" s="183"/>
      <c r="G458" s="184"/>
      <c r="H458" s="183"/>
      <c r="I458" s="184"/>
      <c r="J458" s="183"/>
    </row>
    <row r="459" spans="3:10">
      <c r="C459" s="183"/>
      <c r="D459" s="183"/>
      <c r="E459" s="184"/>
      <c r="F459" s="183"/>
      <c r="G459" s="184"/>
      <c r="H459" s="183"/>
      <c r="I459" s="184"/>
      <c r="J459" s="183"/>
    </row>
    <row r="460" spans="3:10">
      <c r="C460" s="183"/>
      <c r="D460" s="183"/>
      <c r="E460" s="184"/>
      <c r="F460" s="183"/>
      <c r="G460" s="184"/>
      <c r="H460" s="183"/>
      <c r="I460" s="184"/>
      <c r="J460" s="183"/>
    </row>
    <row r="461" spans="3:10">
      <c r="C461" s="183"/>
      <c r="D461" s="183"/>
      <c r="E461" s="184"/>
      <c r="F461" s="183"/>
      <c r="G461" s="184"/>
      <c r="H461" s="183"/>
      <c r="I461" s="184"/>
      <c r="J461" s="183"/>
    </row>
    <row r="462" spans="3:10">
      <c r="C462" s="183"/>
      <c r="D462" s="183"/>
      <c r="E462" s="184"/>
      <c r="F462" s="183"/>
      <c r="G462" s="184"/>
      <c r="H462" s="183"/>
      <c r="I462" s="184"/>
      <c r="J462" s="183"/>
    </row>
    <row r="463" spans="3:10">
      <c r="C463" s="183"/>
      <c r="D463" s="183"/>
      <c r="E463" s="184"/>
      <c r="F463" s="183"/>
      <c r="G463" s="184"/>
      <c r="H463" s="183"/>
      <c r="I463" s="184"/>
      <c r="J463" s="183"/>
    </row>
    <row r="464" spans="3:10">
      <c r="C464" s="183"/>
      <c r="D464" s="183"/>
      <c r="E464" s="184"/>
      <c r="F464" s="183"/>
      <c r="G464" s="184"/>
      <c r="H464" s="183"/>
      <c r="I464" s="184"/>
      <c r="J464" s="183"/>
    </row>
    <row r="465" spans="3:10">
      <c r="C465" s="183"/>
      <c r="D465" s="183"/>
      <c r="E465" s="184"/>
      <c r="F465" s="183"/>
      <c r="G465" s="184"/>
      <c r="H465" s="183"/>
      <c r="I465" s="184"/>
      <c r="J465" s="183"/>
    </row>
    <row r="466" spans="3:10">
      <c r="C466" s="183"/>
      <c r="D466" s="183"/>
      <c r="E466" s="184"/>
      <c r="F466" s="183"/>
      <c r="G466" s="184"/>
      <c r="H466" s="183"/>
      <c r="I466" s="184"/>
      <c r="J466" s="183"/>
    </row>
    <row r="467" spans="3:10">
      <c r="C467" s="183"/>
      <c r="D467" s="183"/>
      <c r="E467" s="184"/>
      <c r="F467" s="183"/>
      <c r="G467" s="184"/>
      <c r="H467" s="183"/>
      <c r="I467" s="184"/>
      <c r="J467" s="183"/>
    </row>
    <row r="468" spans="3:10">
      <c r="C468" s="183"/>
      <c r="D468" s="183"/>
      <c r="E468" s="184"/>
      <c r="F468" s="183"/>
      <c r="G468" s="184"/>
      <c r="H468" s="183"/>
      <c r="I468" s="184"/>
      <c r="J468" s="183"/>
    </row>
    <row r="469" spans="3:10">
      <c r="C469" s="183"/>
      <c r="D469" s="183"/>
      <c r="E469" s="184"/>
      <c r="F469" s="183"/>
      <c r="G469" s="184"/>
      <c r="H469" s="183"/>
      <c r="I469" s="184"/>
      <c r="J469" s="183"/>
    </row>
    <row r="470" spans="3:10">
      <c r="C470" s="183"/>
      <c r="D470" s="183"/>
      <c r="E470" s="184"/>
      <c r="F470" s="183"/>
      <c r="G470" s="184"/>
      <c r="H470" s="183"/>
      <c r="I470" s="184"/>
      <c r="J470" s="183"/>
    </row>
    <row r="471" spans="3:10">
      <c r="C471" s="183"/>
      <c r="D471" s="183"/>
      <c r="E471" s="184"/>
      <c r="F471" s="183"/>
      <c r="G471" s="184"/>
      <c r="H471" s="183"/>
      <c r="I471" s="184"/>
      <c r="J471" s="183"/>
    </row>
    <row r="472" spans="3:10">
      <c r="C472" s="183"/>
      <c r="D472" s="183"/>
      <c r="E472" s="184"/>
      <c r="F472" s="183"/>
      <c r="G472" s="184"/>
      <c r="H472" s="183"/>
      <c r="I472" s="184"/>
      <c r="J472" s="183"/>
    </row>
    <row r="473" spans="3:10">
      <c r="C473" s="183"/>
      <c r="D473" s="183"/>
      <c r="E473" s="184"/>
      <c r="F473" s="183"/>
      <c r="G473" s="184"/>
      <c r="H473" s="183"/>
      <c r="I473" s="184"/>
      <c r="J473" s="183"/>
    </row>
    <row r="474" spans="3:10">
      <c r="C474" s="183"/>
      <c r="D474" s="183"/>
      <c r="E474" s="184"/>
      <c r="F474" s="183"/>
      <c r="G474" s="184"/>
      <c r="H474" s="183"/>
      <c r="I474" s="184"/>
      <c r="J474" s="183"/>
    </row>
    <row r="475" spans="3:10">
      <c r="C475" s="183"/>
      <c r="D475" s="183"/>
      <c r="E475" s="184"/>
      <c r="F475" s="183"/>
      <c r="G475" s="184"/>
      <c r="H475" s="183"/>
      <c r="I475" s="184"/>
      <c r="J475" s="183"/>
    </row>
    <row r="476" spans="3:10">
      <c r="C476" s="183"/>
      <c r="D476" s="183"/>
      <c r="E476" s="184"/>
      <c r="F476" s="183"/>
      <c r="G476" s="184"/>
      <c r="H476" s="183"/>
      <c r="I476" s="184"/>
      <c r="J476" s="183"/>
    </row>
    <row r="477" spans="3:10">
      <c r="C477" s="183"/>
      <c r="D477" s="183"/>
      <c r="E477" s="184"/>
      <c r="F477" s="183"/>
      <c r="G477" s="184"/>
      <c r="H477" s="183"/>
      <c r="I477" s="184"/>
      <c r="J477" s="183"/>
    </row>
    <row r="478" spans="3:10">
      <c r="C478" s="183"/>
      <c r="D478" s="183"/>
      <c r="E478" s="184"/>
      <c r="F478" s="183"/>
      <c r="G478" s="184"/>
      <c r="H478" s="183"/>
      <c r="I478" s="184"/>
      <c r="J478" s="183"/>
    </row>
    <row r="479" spans="3:10">
      <c r="C479" s="183"/>
      <c r="D479" s="183"/>
      <c r="E479" s="184"/>
      <c r="F479" s="183"/>
      <c r="G479" s="184"/>
      <c r="H479" s="183"/>
      <c r="I479" s="184"/>
      <c r="J479" s="183"/>
    </row>
    <row r="480" spans="3:10">
      <c r="C480" s="183"/>
      <c r="D480" s="183"/>
      <c r="E480" s="184"/>
      <c r="F480" s="183"/>
      <c r="G480" s="184"/>
      <c r="H480" s="183"/>
      <c r="I480" s="184"/>
      <c r="J480" s="183"/>
    </row>
    <row r="481" spans="3:10">
      <c r="C481" s="183"/>
      <c r="D481" s="183"/>
      <c r="E481" s="184"/>
      <c r="F481" s="183"/>
      <c r="G481" s="184"/>
      <c r="H481" s="183"/>
      <c r="I481" s="184"/>
      <c r="J481" s="183"/>
    </row>
    <row r="482" spans="3:10">
      <c r="C482" s="183"/>
      <c r="D482" s="183"/>
      <c r="E482" s="184"/>
      <c r="F482" s="183"/>
      <c r="G482" s="184"/>
      <c r="H482" s="183"/>
      <c r="I482" s="184"/>
      <c r="J482" s="183"/>
    </row>
    <row r="483" spans="3:10">
      <c r="C483" s="183"/>
      <c r="D483" s="183"/>
      <c r="E483" s="184"/>
      <c r="F483" s="183"/>
      <c r="G483" s="184"/>
      <c r="H483" s="183"/>
      <c r="I483" s="184"/>
      <c r="J483" s="183"/>
    </row>
    <row r="484" spans="3:10">
      <c r="C484" s="183"/>
      <c r="D484" s="183"/>
      <c r="E484" s="184"/>
      <c r="F484" s="183"/>
      <c r="G484" s="184"/>
      <c r="H484" s="183"/>
      <c r="I484" s="184"/>
      <c r="J484" s="183"/>
    </row>
    <row r="485" spans="3:10">
      <c r="C485" s="183"/>
      <c r="D485" s="183"/>
      <c r="E485" s="184"/>
      <c r="F485" s="183"/>
      <c r="G485" s="184"/>
      <c r="H485" s="183"/>
      <c r="I485" s="184"/>
      <c r="J485" s="183"/>
    </row>
    <row r="486" spans="3:10">
      <c r="C486" s="183"/>
      <c r="D486" s="183"/>
      <c r="E486" s="184"/>
      <c r="F486" s="183"/>
      <c r="G486" s="184"/>
      <c r="H486" s="183"/>
      <c r="I486" s="184"/>
      <c r="J486" s="183"/>
    </row>
    <row r="487" spans="3:10">
      <c r="C487" s="183"/>
      <c r="D487" s="183"/>
      <c r="E487" s="184"/>
      <c r="F487" s="183"/>
      <c r="G487" s="184"/>
      <c r="H487" s="183"/>
      <c r="I487" s="184"/>
      <c r="J487" s="183"/>
    </row>
    <row r="488" spans="3:10">
      <c r="C488" s="183"/>
      <c r="D488" s="183"/>
      <c r="E488" s="184"/>
      <c r="F488" s="183"/>
      <c r="G488" s="184"/>
      <c r="H488" s="183"/>
      <c r="I488" s="184"/>
      <c r="J488" s="183"/>
    </row>
    <row r="489" spans="3:10">
      <c r="C489" s="183"/>
      <c r="D489" s="183"/>
      <c r="E489" s="184"/>
      <c r="F489" s="183"/>
      <c r="G489" s="184"/>
      <c r="H489" s="183"/>
      <c r="I489" s="184"/>
      <c r="J489" s="183"/>
    </row>
    <row r="490" spans="3:10">
      <c r="C490" s="183"/>
      <c r="D490" s="183"/>
      <c r="E490" s="184"/>
      <c r="F490" s="183"/>
      <c r="G490" s="184"/>
      <c r="H490" s="183"/>
      <c r="I490" s="184"/>
      <c r="J490" s="183"/>
    </row>
    <row r="491" spans="3:10">
      <c r="C491" s="183"/>
      <c r="D491" s="183"/>
      <c r="E491" s="184"/>
      <c r="F491" s="183"/>
      <c r="G491" s="184"/>
      <c r="H491" s="183"/>
      <c r="I491" s="184"/>
      <c r="J491" s="183"/>
    </row>
    <row r="492" spans="3:10">
      <c r="C492" s="183"/>
      <c r="D492" s="183"/>
      <c r="E492" s="184"/>
      <c r="F492" s="183"/>
      <c r="G492" s="184"/>
      <c r="H492" s="183"/>
      <c r="I492" s="184"/>
      <c r="J492" s="183"/>
    </row>
    <row r="493" spans="3:10">
      <c r="C493" s="183"/>
      <c r="D493" s="183"/>
      <c r="E493" s="184"/>
      <c r="F493" s="183"/>
      <c r="G493" s="184"/>
      <c r="H493" s="183"/>
      <c r="I493" s="184"/>
      <c r="J493" s="183"/>
    </row>
    <row r="494" spans="3:10">
      <c r="C494" s="183"/>
      <c r="D494" s="183"/>
      <c r="E494" s="184"/>
      <c r="F494" s="183"/>
      <c r="G494" s="184"/>
      <c r="H494" s="183"/>
      <c r="I494" s="184"/>
      <c r="J494" s="183"/>
    </row>
    <row r="495" spans="3:10">
      <c r="C495" s="183"/>
      <c r="D495" s="183"/>
      <c r="E495" s="184"/>
      <c r="F495" s="183"/>
      <c r="G495" s="184"/>
      <c r="H495" s="183"/>
      <c r="I495" s="184"/>
      <c r="J495" s="183"/>
    </row>
    <row r="496" spans="3:10">
      <c r="C496" s="183"/>
      <c r="D496" s="183"/>
      <c r="E496" s="184"/>
      <c r="F496" s="183"/>
      <c r="G496" s="184"/>
      <c r="H496" s="183"/>
      <c r="I496" s="184"/>
      <c r="J496" s="183"/>
    </row>
    <row r="497" spans="3:10">
      <c r="C497" s="183"/>
      <c r="D497" s="183"/>
      <c r="E497" s="184"/>
      <c r="F497" s="183"/>
      <c r="G497" s="184"/>
      <c r="H497" s="183"/>
      <c r="I497" s="184"/>
      <c r="J497" s="183"/>
    </row>
    <row r="498" spans="3:10">
      <c r="C498" s="183"/>
      <c r="D498" s="183"/>
      <c r="E498" s="184"/>
      <c r="F498" s="183"/>
      <c r="G498" s="184"/>
      <c r="H498" s="183"/>
      <c r="I498" s="184"/>
      <c r="J498" s="183"/>
    </row>
    <row r="499" spans="3:10">
      <c r="C499" s="183"/>
      <c r="D499" s="183"/>
      <c r="E499" s="184"/>
      <c r="F499" s="183"/>
      <c r="G499" s="184"/>
      <c r="H499" s="183"/>
      <c r="I499" s="184"/>
      <c r="J499" s="183"/>
    </row>
    <row r="500" spans="3:10">
      <c r="C500" s="183"/>
      <c r="D500" s="183"/>
      <c r="E500" s="184"/>
      <c r="F500" s="183"/>
      <c r="G500" s="184"/>
      <c r="H500" s="183"/>
      <c r="I500" s="184"/>
      <c r="J500" s="183"/>
    </row>
    <row r="501" spans="3:10">
      <c r="C501" s="183"/>
      <c r="D501" s="183"/>
      <c r="E501" s="184"/>
      <c r="F501" s="183"/>
      <c r="G501" s="184"/>
      <c r="H501" s="183"/>
      <c r="I501" s="184"/>
      <c r="J501" s="183"/>
    </row>
    <row r="502" spans="3:10">
      <c r="C502" s="183"/>
      <c r="D502" s="183"/>
      <c r="E502" s="184"/>
      <c r="F502" s="183"/>
      <c r="G502" s="184"/>
      <c r="H502" s="183"/>
      <c r="I502" s="184"/>
      <c r="J502" s="183"/>
    </row>
    <row r="503" spans="3:10">
      <c r="C503" s="183"/>
      <c r="D503" s="183"/>
      <c r="E503" s="184"/>
      <c r="F503" s="183"/>
      <c r="G503" s="184"/>
      <c r="H503" s="183"/>
      <c r="I503" s="184"/>
      <c r="J503" s="183"/>
    </row>
    <row r="504" spans="3:10">
      <c r="C504" s="183"/>
      <c r="D504" s="183"/>
      <c r="E504" s="184"/>
      <c r="F504" s="183"/>
      <c r="G504" s="184"/>
      <c r="H504" s="183"/>
      <c r="I504" s="184"/>
      <c r="J504" s="183"/>
    </row>
    <row r="505" spans="3:10">
      <c r="C505" s="183"/>
      <c r="D505" s="183"/>
      <c r="E505" s="184"/>
      <c r="F505" s="183"/>
      <c r="G505" s="184"/>
      <c r="H505" s="183"/>
      <c r="I505" s="184"/>
      <c r="J505" s="183"/>
    </row>
    <row r="506" spans="3:10">
      <c r="C506" s="183"/>
      <c r="D506" s="183"/>
      <c r="E506" s="184"/>
      <c r="F506" s="183"/>
      <c r="G506" s="184"/>
      <c r="H506" s="183"/>
      <c r="I506" s="184"/>
      <c r="J506" s="183"/>
    </row>
    <row r="507" spans="3:10">
      <c r="C507" s="183"/>
      <c r="D507" s="183"/>
      <c r="E507" s="184"/>
      <c r="F507" s="183"/>
      <c r="G507" s="184"/>
      <c r="H507" s="183"/>
      <c r="I507" s="184"/>
      <c r="J507" s="183"/>
    </row>
    <row r="508" spans="3:10">
      <c r="C508" s="183"/>
      <c r="D508" s="183"/>
      <c r="E508" s="184"/>
      <c r="F508" s="183"/>
      <c r="G508" s="184"/>
      <c r="H508" s="183"/>
      <c r="I508" s="184"/>
      <c r="J508" s="183"/>
    </row>
    <row r="509" spans="3:10">
      <c r="C509" s="183"/>
      <c r="D509" s="183"/>
      <c r="E509" s="184"/>
      <c r="F509" s="183"/>
      <c r="G509" s="184"/>
      <c r="H509" s="183"/>
      <c r="I509" s="184"/>
      <c r="J509" s="183"/>
    </row>
    <row r="510" spans="3:10">
      <c r="C510" s="183"/>
      <c r="D510" s="183"/>
      <c r="E510" s="184"/>
      <c r="F510" s="183"/>
      <c r="G510" s="184"/>
      <c r="H510" s="183"/>
      <c r="I510" s="184"/>
      <c r="J510" s="183"/>
    </row>
    <row r="511" spans="3:10">
      <c r="C511" s="183"/>
      <c r="D511" s="183"/>
      <c r="E511" s="184"/>
      <c r="F511" s="183"/>
      <c r="G511" s="184"/>
      <c r="H511" s="183"/>
      <c r="I511" s="184"/>
      <c r="J511" s="183"/>
    </row>
    <row r="512" spans="3:10">
      <c r="C512" s="183"/>
      <c r="D512" s="183"/>
      <c r="E512" s="184"/>
      <c r="F512" s="183"/>
      <c r="G512" s="184"/>
      <c r="H512" s="183"/>
      <c r="I512" s="184"/>
      <c r="J512" s="183"/>
    </row>
    <row r="513" spans="3:10">
      <c r="C513" s="183"/>
      <c r="D513" s="183"/>
      <c r="E513" s="184"/>
      <c r="F513" s="183"/>
      <c r="G513" s="184"/>
      <c r="H513" s="183"/>
      <c r="I513" s="184"/>
      <c r="J513" s="183"/>
    </row>
    <row r="514" spans="3:10">
      <c r="C514" s="183"/>
      <c r="D514" s="183"/>
      <c r="E514" s="184"/>
      <c r="F514" s="183"/>
      <c r="G514" s="184"/>
      <c r="H514" s="183"/>
      <c r="I514" s="184"/>
      <c r="J514" s="183"/>
    </row>
    <row r="515" spans="3:10">
      <c r="C515" s="183"/>
      <c r="D515" s="183"/>
      <c r="E515" s="184"/>
      <c r="F515" s="183"/>
      <c r="G515" s="184"/>
      <c r="H515" s="183"/>
      <c r="I515" s="184"/>
      <c r="J515" s="183"/>
    </row>
    <row r="516" spans="3:10">
      <c r="C516" s="183"/>
      <c r="D516" s="183"/>
      <c r="E516" s="184"/>
      <c r="F516" s="183"/>
      <c r="G516" s="184"/>
      <c r="H516" s="183"/>
      <c r="I516" s="184"/>
      <c r="J516" s="183"/>
    </row>
    <row r="517" spans="3:10">
      <c r="C517" s="183"/>
      <c r="D517" s="183"/>
      <c r="E517" s="184"/>
      <c r="F517" s="183"/>
      <c r="G517" s="184"/>
      <c r="H517" s="183"/>
      <c r="I517" s="184"/>
      <c r="J517" s="183"/>
    </row>
    <row r="518" spans="3:10">
      <c r="C518" s="183"/>
      <c r="D518" s="183"/>
      <c r="E518" s="184"/>
      <c r="F518" s="183"/>
      <c r="G518" s="184"/>
      <c r="H518" s="183"/>
      <c r="I518" s="184"/>
      <c r="J518" s="183"/>
    </row>
    <row r="519" spans="3:10">
      <c r="C519" s="183"/>
      <c r="D519" s="183"/>
      <c r="E519" s="184"/>
      <c r="F519" s="183"/>
      <c r="G519" s="184"/>
      <c r="H519" s="183"/>
      <c r="I519" s="184"/>
      <c r="J519" s="183"/>
    </row>
    <row r="520" spans="3:10">
      <c r="C520" s="183"/>
      <c r="D520" s="183"/>
      <c r="E520" s="184"/>
      <c r="F520" s="183"/>
      <c r="G520" s="184"/>
      <c r="H520" s="183"/>
      <c r="I520" s="184"/>
      <c r="J520" s="183"/>
    </row>
    <row r="521" spans="3:10">
      <c r="C521" s="183"/>
      <c r="D521" s="183"/>
      <c r="E521" s="184"/>
      <c r="F521" s="183"/>
      <c r="G521" s="184"/>
      <c r="H521" s="183"/>
      <c r="I521" s="184"/>
      <c r="J521" s="183"/>
    </row>
    <row r="522" spans="3:10">
      <c r="C522" s="183"/>
      <c r="D522" s="183"/>
      <c r="E522" s="184"/>
      <c r="F522" s="183"/>
      <c r="G522" s="184"/>
      <c r="H522" s="183"/>
      <c r="I522" s="184"/>
      <c r="J522" s="183"/>
    </row>
    <row r="523" spans="3:10">
      <c r="C523" s="183"/>
      <c r="D523" s="183"/>
      <c r="E523" s="184"/>
      <c r="F523" s="183"/>
      <c r="G523" s="184"/>
      <c r="H523" s="183"/>
      <c r="I523" s="184"/>
      <c r="J523" s="183"/>
    </row>
    <row r="524" spans="3:10">
      <c r="C524" s="183"/>
      <c r="D524" s="183"/>
      <c r="E524" s="184"/>
      <c r="F524" s="183"/>
      <c r="G524" s="184"/>
      <c r="H524" s="183"/>
      <c r="I524" s="184"/>
      <c r="J524" s="183"/>
    </row>
    <row r="525" spans="3:10">
      <c r="C525" s="183"/>
      <c r="D525" s="183"/>
      <c r="E525" s="184"/>
      <c r="F525" s="183"/>
      <c r="G525" s="184"/>
      <c r="H525" s="183"/>
      <c r="I525" s="184"/>
      <c r="J525" s="183"/>
    </row>
    <row r="526" spans="3:10">
      <c r="C526" s="183"/>
      <c r="D526" s="183"/>
      <c r="E526" s="184"/>
      <c r="F526" s="183"/>
      <c r="G526" s="184"/>
      <c r="H526" s="183"/>
      <c r="I526" s="184"/>
      <c r="J526" s="183"/>
    </row>
    <row r="527" spans="3:10">
      <c r="C527" s="183"/>
      <c r="D527" s="183"/>
      <c r="E527" s="184"/>
      <c r="F527" s="183"/>
      <c r="G527" s="184"/>
      <c r="H527" s="183"/>
      <c r="I527" s="184"/>
      <c r="J527" s="183"/>
    </row>
    <row r="528" spans="3:10">
      <c r="C528" s="183"/>
      <c r="D528" s="183"/>
      <c r="E528" s="184"/>
      <c r="F528" s="183"/>
      <c r="G528" s="184"/>
      <c r="H528" s="183"/>
      <c r="I528" s="184"/>
      <c r="J528" s="183"/>
    </row>
    <row r="529" spans="3:10">
      <c r="C529" s="183"/>
      <c r="D529" s="183"/>
      <c r="E529" s="184"/>
      <c r="F529" s="183"/>
      <c r="G529" s="184"/>
      <c r="H529" s="183"/>
      <c r="I529" s="184"/>
      <c r="J529" s="183"/>
    </row>
    <row r="530" spans="3:10">
      <c r="C530" s="183"/>
      <c r="D530" s="183"/>
      <c r="E530" s="184"/>
      <c r="F530" s="183"/>
      <c r="G530" s="184"/>
      <c r="H530" s="183"/>
      <c r="I530" s="184"/>
      <c r="J530" s="183"/>
    </row>
    <row r="531" spans="3:10">
      <c r="C531" s="183"/>
      <c r="D531" s="183"/>
      <c r="E531" s="184"/>
      <c r="F531" s="183"/>
      <c r="G531" s="184"/>
      <c r="H531" s="183"/>
      <c r="I531" s="184"/>
      <c r="J531" s="183"/>
    </row>
    <row r="532" spans="3:10">
      <c r="C532" s="183"/>
      <c r="D532" s="183"/>
      <c r="E532" s="184"/>
      <c r="F532" s="183"/>
      <c r="G532" s="184"/>
      <c r="H532" s="183"/>
      <c r="I532" s="184"/>
      <c r="J532" s="183"/>
    </row>
    <row r="533" spans="3:10">
      <c r="C533" s="183"/>
      <c r="D533" s="183"/>
      <c r="E533" s="184"/>
      <c r="F533" s="183"/>
      <c r="G533" s="184"/>
      <c r="H533" s="183"/>
      <c r="I533" s="184"/>
      <c r="J533" s="183"/>
    </row>
    <row r="534" spans="3:10">
      <c r="C534" s="183"/>
      <c r="D534" s="183"/>
      <c r="E534" s="184"/>
      <c r="F534" s="183"/>
      <c r="G534" s="184"/>
      <c r="H534" s="183"/>
      <c r="I534" s="184"/>
      <c r="J534" s="183"/>
    </row>
    <row r="535" spans="3:10">
      <c r="C535" s="183"/>
      <c r="D535" s="183"/>
      <c r="E535" s="184"/>
      <c r="F535" s="183"/>
      <c r="G535" s="184"/>
      <c r="H535" s="183"/>
      <c r="I535" s="184"/>
      <c r="J535" s="183"/>
    </row>
    <row r="536" spans="3:10">
      <c r="C536" s="183"/>
      <c r="D536" s="183"/>
      <c r="E536" s="184"/>
      <c r="F536" s="183"/>
      <c r="G536" s="184"/>
      <c r="H536" s="183"/>
      <c r="I536" s="184"/>
      <c r="J536" s="183"/>
    </row>
    <row r="537" spans="3:10">
      <c r="C537" s="183"/>
      <c r="D537" s="183"/>
      <c r="E537" s="184"/>
      <c r="F537" s="183"/>
      <c r="G537" s="184"/>
      <c r="H537" s="183"/>
      <c r="I537" s="184"/>
      <c r="J537" s="183"/>
    </row>
    <row r="538" spans="3:10">
      <c r="C538" s="183"/>
      <c r="D538" s="183"/>
      <c r="E538" s="184"/>
      <c r="F538" s="183"/>
      <c r="G538" s="184"/>
      <c r="H538" s="183"/>
      <c r="I538" s="184"/>
      <c r="J538" s="183"/>
    </row>
    <row r="539" spans="3:10">
      <c r="C539" s="183"/>
      <c r="D539" s="183"/>
      <c r="E539" s="184"/>
      <c r="F539" s="183"/>
      <c r="G539" s="184"/>
      <c r="H539" s="183"/>
      <c r="I539" s="184"/>
      <c r="J539" s="183"/>
    </row>
    <row r="540" spans="3:10">
      <c r="C540" s="183"/>
      <c r="D540" s="183"/>
      <c r="E540" s="184"/>
      <c r="F540" s="183"/>
      <c r="G540" s="184"/>
      <c r="H540" s="183"/>
      <c r="I540" s="184"/>
      <c r="J540" s="183"/>
    </row>
    <row r="541" spans="3:10">
      <c r="C541" s="183"/>
      <c r="D541" s="183"/>
      <c r="E541" s="184"/>
      <c r="F541" s="183"/>
      <c r="G541" s="184"/>
      <c r="H541" s="183"/>
      <c r="I541" s="184"/>
      <c r="J541" s="183"/>
    </row>
    <row r="542" spans="3:10">
      <c r="C542" s="183"/>
      <c r="D542" s="183"/>
      <c r="E542" s="184"/>
      <c r="F542" s="183"/>
      <c r="G542" s="184"/>
      <c r="H542" s="183"/>
      <c r="I542" s="184"/>
      <c r="J542" s="183"/>
    </row>
    <row r="543" spans="3:10">
      <c r="C543" s="183"/>
      <c r="D543" s="183"/>
      <c r="E543" s="184"/>
      <c r="F543" s="183"/>
      <c r="G543" s="184"/>
      <c r="H543" s="183"/>
      <c r="I543" s="184"/>
      <c r="J543" s="183"/>
    </row>
    <row r="544" spans="3:10">
      <c r="C544" s="183"/>
      <c r="D544" s="183"/>
      <c r="E544" s="184"/>
      <c r="F544" s="183"/>
      <c r="G544" s="184"/>
      <c r="H544" s="183"/>
      <c r="I544" s="184"/>
      <c r="J544" s="183"/>
    </row>
    <row r="545" spans="3:10">
      <c r="C545" s="183"/>
      <c r="D545" s="183"/>
      <c r="E545" s="184"/>
      <c r="F545" s="183"/>
      <c r="G545" s="184"/>
      <c r="H545" s="183"/>
      <c r="I545" s="184"/>
      <c r="J545" s="183"/>
    </row>
    <row r="546" spans="3:10">
      <c r="C546" s="183"/>
      <c r="D546" s="183"/>
      <c r="E546" s="184"/>
      <c r="F546" s="183"/>
      <c r="G546" s="184"/>
      <c r="H546" s="183"/>
      <c r="I546" s="184"/>
      <c r="J546" s="183"/>
    </row>
    <row r="547" spans="3:10">
      <c r="C547" s="183"/>
      <c r="D547" s="183"/>
      <c r="E547" s="184"/>
      <c r="F547" s="183"/>
      <c r="G547" s="184"/>
      <c r="H547" s="183"/>
      <c r="I547" s="184"/>
      <c r="J547" s="183"/>
    </row>
    <row r="548" spans="3:10">
      <c r="C548" s="183"/>
      <c r="D548" s="183"/>
      <c r="E548" s="184"/>
      <c r="F548" s="183"/>
      <c r="G548" s="184"/>
      <c r="H548" s="183"/>
      <c r="I548" s="184"/>
      <c r="J548" s="183"/>
    </row>
    <row r="549" spans="3:10">
      <c r="C549" s="183"/>
      <c r="D549" s="183"/>
      <c r="E549" s="184"/>
      <c r="F549" s="183"/>
      <c r="G549" s="184"/>
      <c r="H549" s="183"/>
      <c r="I549" s="184"/>
      <c r="J549" s="183"/>
    </row>
    <row r="550" spans="3:10">
      <c r="C550" s="183"/>
      <c r="D550" s="183"/>
      <c r="E550" s="184"/>
      <c r="F550" s="183"/>
      <c r="G550" s="184"/>
      <c r="H550" s="183"/>
      <c r="I550" s="184"/>
      <c r="J550" s="183"/>
    </row>
    <row r="551" spans="3:10">
      <c r="C551" s="183"/>
      <c r="D551" s="183"/>
      <c r="E551" s="184"/>
      <c r="F551" s="183"/>
      <c r="G551" s="184"/>
      <c r="H551" s="183"/>
      <c r="I551" s="184"/>
      <c r="J551" s="183"/>
    </row>
    <row r="552" spans="3:10">
      <c r="C552" s="183"/>
      <c r="D552" s="183"/>
      <c r="E552" s="184"/>
      <c r="F552" s="183"/>
      <c r="G552" s="184"/>
      <c r="H552" s="183"/>
      <c r="I552" s="184"/>
      <c r="J552" s="183"/>
    </row>
    <row r="553" spans="3:10">
      <c r="C553" s="183"/>
      <c r="D553" s="183"/>
      <c r="E553" s="184"/>
      <c r="F553" s="183"/>
      <c r="G553" s="184"/>
      <c r="H553" s="183"/>
      <c r="I553" s="184"/>
      <c r="J553" s="183"/>
    </row>
    <row r="554" spans="3:10">
      <c r="C554" s="183"/>
      <c r="D554" s="183"/>
      <c r="E554" s="184"/>
      <c r="F554" s="183"/>
      <c r="G554" s="184"/>
      <c r="H554" s="183"/>
      <c r="I554" s="184"/>
      <c r="J554" s="183"/>
    </row>
    <row r="555" spans="3:10">
      <c r="C555" s="183"/>
      <c r="D555" s="183"/>
      <c r="E555" s="184"/>
      <c r="F555" s="183"/>
      <c r="G555" s="184"/>
      <c r="H555" s="183"/>
      <c r="I555" s="184"/>
      <c r="J555" s="183"/>
    </row>
    <row r="556" spans="3:10">
      <c r="C556" s="183"/>
      <c r="D556" s="183"/>
      <c r="E556" s="184"/>
      <c r="F556" s="183"/>
      <c r="G556" s="184"/>
      <c r="H556" s="183"/>
      <c r="I556" s="184"/>
      <c r="J556" s="183"/>
    </row>
    <row r="557" spans="3:10">
      <c r="C557" s="183"/>
      <c r="D557" s="183"/>
      <c r="E557" s="184"/>
      <c r="F557" s="183"/>
      <c r="G557" s="184"/>
      <c r="H557" s="183"/>
      <c r="I557" s="184"/>
      <c r="J557" s="183"/>
    </row>
    <row r="558" spans="3:10">
      <c r="C558" s="183"/>
      <c r="D558" s="183"/>
      <c r="E558" s="184"/>
      <c r="F558" s="183"/>
      <c r="G558" s="184"/>
      <c r="H558" s="183"/>
      <c r="I558" s="184"/>
      <c r="J558" s="183"/>
    </row>
    <row r="559" spans="3:10">
      <c r="C559" s="183"/>
      <c r="D559" s="183"/>
      <c r="E559" s="184"/>
      <c r="F559" s="183"/>
      <c r="G559" s="184"/>
      <c r="H559" s="183"/>
      <c r="I559" s="184"/>
      <c r="J559" s="183"/>
    </row>
    <row r="560" spans="3:10">
      <c r="C560" s="183"/>
      <c r="D560" s="183"/>
      <c r="E560" s="184"/>
      <c r="F560" s="183"/>
      <c r="G560" s="184"/>
      <c r="H560" s="183"/>
      <c r="I560" s="184"/>
      <c r="J560" s="183"/>
    </row>
    <row r="561" spans="3:10">
      <c r="C561" s="183"/>
      <c r="D561" s="183"/>
      <c r="E561" s="184"/>
      <c r="F561" s="183"/>
      <c r="G561" s="184"/>
      <c r="H561" s="183"/>
      <c r="I561" s="184"/>
      <c r="J561" s="183"/>
    </row>
    <row r="562" spans="3:10">
      <c r="C562" s="183"/>
      <c r="D562" s="183"/>
      <c r="E562" s="184"/>
      <c r="F562" s="183"/>
      <c r="G562" s="184"/>
      <c r="H562" s="183"/>
      <c r="I562" s="184"/>
      <c r="J562" s="183"/>
    </row>
    <row r="563" spans="3:10">
      <c r="C563" s="183"/>
      <c r="D563" s="183"/>
      <c r="E563" s="184"/>
      <c r="F563" s="183"/>
      <c r="G563" s="184"/>
      <c r="H563" s="183"/>
      <c r="I563" s="184"/>
      <c r="J563" s="183"/>
    </row>
    <row r="564" spans="3:10">
      <c r="C564" s="183"/>
      <c r="D564" s="183"/>
      <c r="E564" s="184"/>
      <c r="F564" s="183"/>
      <c r="G564" s="184"/>
      <c r="H564" s="183"/>
      <c r="I564" s="184"/>
      <c r="J564" s="183"/>
    </row>
    <row r="565" spans="3:10">
      <c r="C565" s="183"/>
      <c r="D565" s="183"/>
      <c r="E565" s="184"/>
      <c r="F565" s="183"/>
      <c r="G565" s="184"/>
      <c r="H565" s="183"/>
      <c r="I565" s="184"/>
      <c r="J565" s="183"/>
    </row>
    <row r="566" spans="3:10">
      <c r="C566" s="183"/>
      <c r="D566" s="183"/>
      <c r="E566" s="184"/>
      <c r="F566" s="183"/>
      <c r="G566" s="184"/>
      <c r="H566" s="183"/>
      <c r="I566" s="184"/>
      <c r="J566" s="183"/>
    </row>
    <row r="567" spans="3:10">
      <c r="C567" s="183"/>
      <c r="D567" s="183"/>
      <c r="E567" s="184"/>
      <c r="F567" s="183"/>
      <c r="G567" s="184"/>
      <c r="H567" s="183"/>
      <c r="I567" s="184"/>
      <c r="J567" s="183"/>
    </row>
    <row r="568" spans="3:10">
      <c r="C568" s="183"/>
      <c r="D568" s="183"/>
      <c r="E568" s="184"/>
      <c r="F568" s="183"/>
      <c r="G568" s="184"/>
      <c r="H568" s="183"/>
      <c r="I568" s="184"/>
      <c r="J568" s="183"/>
    </row>
    <row r="569" spans="3:10">
      <c r="C569" s="183"/>
      <c r="D569" s="183"/>
      <c r="E569" s="184"/>
      <c r="F569" s="183"/>
      <c r="G569" s="184"/>
      <c r="H569" s="183"/>
      <c r="I569" s="184"/>
      <c r="J569" s="183"/>
    </row>
    <row r="570" spans="3:10">
      <c r="C570" s="183"/>
      <c r="D570" s="183"/>
      <c r="E570" s="184"/>
      <c r="F570" s="183"/>
      <c r="G570" s="184"/>
      <c r="H570" s="183"/>
      <c r="I570" s="184"/>
      <c r="J570" s="183"/>
    </row>
    <row r="571" spans="3:10">
      <c r="C571" s="183"/>
      <c r="D571" s="183"/>
      <c r="E571" s="184"/>
      <c r="F571" s="183"/>
      <c r="G571" s="184"/>
      <c r="H571" s="183"/>
      <c r="I571" s="184"/>
      <c r="J571" s="183"/>
    </row>
    <row r="572" spans="3:10">
      <c r="C572" s="183"/>
      <c r="D572" s="183"/>
      <c r="E572" s="184"/>
      <c r="F572" s="183"/>
      <c r="G572" s="184"/>
      <c r="H572" s="183"/>
      <c r="I572" s="184"/>
      <c r="J572" s="183"/>
    </row>
    <row r="573" spans="3:10">
      <c r="C573" s="183"/>
      <c r="D573" s="183"/>
      <c r="E573" s="184"/>
      <c r="F573" s="183"/>
      <c r="G573" s="184"/>
      <c r="H573" s="183"/>
      <c r="I573" s="184"/>
      <c r="J573" s="183"/>
    </row>
    <row r="574" spans="3:10">
      <c r="C574" s="183"/>
      <c r="D574" s="183"/>
      <c r="E574" s="184"/>
      <c r="F574" s="183"/>
      <c r="G574" s="184"/>
      <c r="H574" s="183"/>
      <c r="I574" s="184"/>
      <c r="J574" s="183"/>
    </row>
    <row r="575" spans="3:10">
      <c r="C575" s="183"/>
      <c r="D575" s="183"/>
      <c r="E575" s="184"/>
      <c r="F575" s="183"/>
      <c r="G575" s="184"/>
      <c r="H575" s="183"/>
      <c r="I575" s="184"/>
      <c r="J575" s="183"/>
    </row>
    <row r="576" spans="3:10">
      <c r="C576" s="183"/>
      <c r="D576" s="183"/>
      <c r="E576" s="184"/>
      <c r="F576" s="183"/>
      <c r="G576" s="184"/>
      <c r="H576" s="183"/>
      <c r="I576" s="184"/>
      <c r="J576" s="183"/>
    </row>
    <row r="577" spans="3:10">
      <c r="C577" s="183"/>
      <c r="D577" s="183"/>
      <c r="E577" s="184"/>
      <c r="F577" s="183"/>
      <c r="G577" s="184"/>
      <c r="H577" s="183"/>
      <c r="I577" s="184"/>
      <c r="J577" s="183"/>
    </row>
    <row r="578" spans="3:10">
      <c r="C578" s="183"/>
      <c r="D578" s="183"/>
      <c r="E578" s="184"/>
      <c r="F578" s="183"/>
      <c r="G578" s="184"/>
      <c r="H578" s="183"/>
      <c r="I578" s="184"/>
      <c r="J578" s="183"/>
    </row>
    <row r="579" spans="3:10">
      <c r="C579" s="183"/>
      <c r="D579" s="183"/>
      <c r="E579" s="184"/>
      <c r="F579" s="183"/>
      <c r="G579" s="184"/>
      <c r="H579" s="183"/>
      <c r="I579" s="184"/>
      <c r="J579" s="183"/>
    </row>
    <row r="580" spans="3:10">
      <c r="C580" s="183"/>
      <c r="D580" s="183"/>
      <c r="E580" s="184"/>
      <c r="F580" s="183"/>
      <c r="G580" s="184"/>
      <c r="H580" s="183"/>
      <c r="I580" s="184"/>
      <c r="J580" s="183"/>
    </row>
    <row r="581" spans="3:10">
      <c r="C581" s="183"/>
      <c r="D581" s="183"/>
      <c r="E581" s="184"/>
      <c r="F581" s="183"/>
      <c r="G581" s="184"/>
      <c r="H581" s="183"/>
      <c r="I581" s="184"/>
      <c r="J581" s="183"/>
    </row>
    <row r="582" spans="3:10">
      <c r="C582" s="183"/>
      <c r="D582" s="183"/>
      <c r="E582" s="184"/>
      <c r="F582" s="183"/>
      <c r="G582" s="184"/>
      <c r="H582" s="183"/>
      <c r="I582" s="184"/>
      <c r="J582" s="183"/>
    </row>
    <row r="583" spans="3:10">
      <c r="C583" s="183"/>
      <c r="D583" s="183"/>
      <c r="E583" s="184"/>
      <c r="F583" s="183"/>
      <c r="G583" s="184"/>
      <c r="H583" s="183"/>
      <c r="I583" s="184"/>
      <c r="J583" s="183"/>
    </row>
    <row r="584" spans="3:10">
      <c r="C584" s="183"/>
      <c r="D584" s="183"/>
      <c r="E584" s="184"/>
      <c r="F584" s="183"/>
      <c r="G584" s="184"/>
      <c r="H584" s="183"/>
      <c r="I584" s="184"/>
      <c r="J584" s="183"/>
    </row>
    <row r="585" spans="3:10">
      <c r="C585" s="183"/>
      <c r="D585" s="183"/>
      <c r="E585" s="184"/>
      <c r="F585" s="183"/>
      <c r="G585" s="184"/>
      <c r="H585" s="183"/>
      <c r="I585" s="184"/>
      <c r="J585" s="183"/>
    </row>
    <row r="586" spans="3:10">
      <c r="C586" s="183"/>
      <c r="D586" s="183"/>
      <c r="E586" s="184"/>
      <c r="F586" s="183"/>
      <c r="G586" s="184"/>
      <c r="H586" s="183"/>
      <c r="I586" s="184"/>
      <c r="J586" s="183"/>
    </row>
    <row r="587" spans="3:10">
      <c r="C587" s="183"/>
      <c r="D587" s="183"/>
      <c r="E587" s="184"/>
      <c r="F587" s="183"/>
      <c r="G587" s="184"/>
      <c r="H587" s="183"/>
      <c r="I587" s="184"/>
      <c r="J587" s="183"/>
    </row>
    <row r="588" spans="3:10">
      <c r="C588" s="183"/>
      <c r="D588" s="183"/>
      <c r="E588" s="184"/>
      <c r="F588" s="183"/>
      <c r="G588" s="184"/>
      <c r="H588" s="183"/>
      <c r="I588" s="184"/>
      <c r="J588" s="183"/>
    </row>
    <row r="589" spans="3:10">
      <c r="C589" s="183"/>
      <c r="D589" s="183"/>
      <c r="E589" s="184"/>
      <c r="F589" s="183"/>
      <c r="G589" s="184"/>
      <c r="H589" s="183"/>
      <c r="I589" s="184"/>
      <c r="J589" s="183"/>
    </row>
    <row r="590" spans="3:10">
      <c r="C590" s="183"/>
      <c r="D590" s="183"/>
      <c r="E590" s="184"/>
      <c r="F590" s="183"/>
      <c r="G590" s="184"/>
      <c r="H590" s="183"/>
      <c r="I590" s="184"/>
      <c r="J590" s="183"/>
    </row>
    <row r="591" spans="3:10">
      <c r="C591" s="183"/>
      <c r="D591" s="183"/>
      <c r="E591" s="184"/>
      <c r="F591" s="183"/>
      <c r="G591" s="184"/>
      <c r="H591" s="183"/>
      <c r="I591" s="184"/>
      <c r="J591" s="183"/>
    </row>
    <row r="592" spans="3:10">
      <c r="C592" s="183"/>
      <c r="D592" s="183"/>
      <c r="E592" s="184"/>
      <c r="F592" s="183"/>
      <c r="G592" s="184"/>
      <c r="H592" s="183"/>
      <c r="I592" s="184"/>
      <c r="J592" s="183"/>
    </row>
    <row r="593" spans="3:10">
      <c r="C593" s="183"/>
      <c r="D593" s="183"/>
      <c r="E593" s="184"/>
      <c r="F593" s="183"/>
      <c r="G593" s="184"/>
      <c r="H593" s="183"/>
      <c r="I593" s="184"/>
      <c r="J593" s="183"/>
    </row>
    <row r="594" spans="3:10">
      <c r="C594" s="183"/>
      <c r="D594" s="183"/>
      <c r="E594" s="184"/>
      <c r="F594" s="183"/>
      <c r="G594" s="184"/>
      <c r="H594" s="183"/>
      <c r="I594" s="184"/>
      <c r="J594" s="183"/>
    </row>
    <row r="595" spans="3:10">
      <c r="C595" s="183"/>
      <c r="D595" s="183"/>
      <c r="E595" s="184"/>
      <c r="F595" s="183"/>
      <c r="G595" s="184"/>
      <c r="H595" s="183"/>
      <c r="I595" s="184"/>
      <c r="J595" s="183"/>
    </row>
    <row r="596" spans="3:10">
      <c r="C596" s="183"/>
      <c r="D596" s="183"/>
      <c r="E596" s="184"/>
      <c r="F596" s="183"/>
      <c r="G596" s="184"/>
      <c r="H596" s="183"/>
      <c r="I596" s="184"/>
      <c r="J596" s="183"/>
    </row>
    <row r="597" spans="3:10">
      <c r="C597" s="183"/>
      <c r="D597" s="183"/>
      <c r="E597" s="184"/>
      <c r="F597" s="183"/>
      <c r="G597" s="184"/>
      <c r="H597" s="183"/>
      <c r="I597" s="184"/>
      <c r="J597" s="183"/>
    </row>
    <row r="598" spans="3:10">
      <c r="C598" s="183"/>
      <c r="D598" s="183"/>
      <c r="E598" s="184"/>
      <c r="F598" s="183"/>
      <c r="G598" s="184"/>
      <c r="H598" s="183"/>
      <c r="I598" s="184"/>
      <c r="J598" s="183"/>
    </row>
    <row r="599" spans="3:10">
      <c r="C599" s="183"/>
      <c r="D599" s="183"/>
      <c r="E599" s="184"/>
      <c r="F599" s="183"/>
      <c r="G599" s="184"/>
      <c r="H599" s="183"/>
      <c r="I599" s="184"/>
      <c r="J599" s="183"/>
    </row>
    <row r="600" spans="3:10">
      <c r="C600" s="183"/>
      <c r="D600" s="183"/>
      <c r="E600" s="184"/>
      <c r="F600" s="183"/>
      <c r="G600" s="184"/>
      <c r="H600" s="183"/>
      <c r="I600" s="184"/>
      <c r="J600" s="183"/>
    </row>
    <row r="601" spans="3:10">
      <c r="C601" s="183"/>
      <c r="D601" s="183"/>
      <c r="E601" s="184"/>
      <c r="F601" s="183"/>
      <c r="G601" s="184"/>
      <c r="H601" s="183"/>
      <c r="I601" s="184"/>
      <c r="J601" s="183"/>
    </row>
    <row r="602" spans="3:10">
      <c r="C602" s="183"/>
      <c r="D602" s="183"/>
      <c r="E602" s="184"/>
      <c r="F602" s="183"/>
      <c r="G602" s="184"/>
      <c r="H602" s="183"/>
      <c r="I602" s="184"/>
      <c r="J602" s="183"/>
    </row>
    <row r="603" spans="3:10">
      <c r="C603" s="183"/>
      <c r="D603" s="183"/>
      <c r="E603" s="184"/>
      <c r="F603" s="183"/>
      <c r="G603" s="184"/>
      <c r="H603" s="183"/>
      <c r="I603" s="184"/>
      <c r="J603" s="183"/>
    </row>
    <row r="604" spans="3:10">
      <c r="C604" s="183"/>
      <c r="D604" s="183"/>
      <c r="E604" s="184"/>
      <c r="F604" s="183"/>
      <c r="G604" s="184"/>
      <c r="H604" s="183"/>
      <c r="I604" s="184"/>
      <c r="J604" s="183"/>
    </row>
    <row r="605" spans="3:10">
      <c r="C605" s="183"/>
      <c r="D605" s="183"/>
      <c r="E605" s="184"/>
      <c r="F605" s="183"/>
      <c r="G605" s="184"/>
      <c r="H605" s="183"/>
      <c r="I605" s="184"/>
      <c r="J605" s="183"/>
    </row>
    <row r="606" spans="3:10">
      <c r="C606" s="183"/>
      <c r="D606" s="183"/>
      <c r="E606" s="184"/>
      <c r="F606" s="183"/>
      <c r="G606" s="184"/>
      <c r="H606" s="183"/>
      <c r="I606" s="184"/>
      <c r="J606" s="183"/>
    </row>
    <row r="607" spans="3:10">
      <c r="C607" s="183"/>
      <c r="D607" s="183"/>
      <c r="E607" s="184"/>
      <c r="F607" s="183"/>
      <c r="G607" s="184"/>
      <c r="H607" s="183"/>
      <c r="I607" s="184"/>
      <c r="J607" s="183"/>
    </row>
    <row r="608" spans="3:10">
      <c r="C608" s="183"/>
      <c r="D608" s="183"/>
      <c r="E608" s="184"/>
      <c r="F608" s="183"/>
      <c r="G608" s="184"/>
      <c r="H608" s="183"/>
      <c r="I608" s="184"/>
      <c r="J608" s="183"/>
    </row>
    <row r="609" spans="3:10">
      <c r="C609" s="183"/>
      <c r="D609" s="183"/>
      <c r="E609" s="184"/>
      <c r="F609" s="183"/>
      <c r="G609" s="184"/>
      <c r="H609" s="183"/>
      <c r="I609" s="184"/>
      <c r="J609" s="183"/>
    </row>
    <row r="610" spans="3:10">
      <c r="C610" s="183"/>
      <c r="D610" s="183"/>
      <c r="E610" s="184"/>
      <c r="F610" s="183"/>
      <c r="G610" s="184"/>
      <c r="H610" s="183"/>
      <c r="I610" s="184"/>
      <c r="J610" s="183"/>
    </row>
    <row r="611" spans="3:10">
      <c r="C611" s="183"/>
      <c r="D611" s="183"/>
      <c r="E611" s="184"/>
      <c r="F611" s="183"/>
      <c r="G611" s="184"/>
      <c r="H611" s="183"/>
      <c r="I611" s="184"/>
      <c r="J611" s="183"/>
    </row>
    <row r="612" spans="3:10">
      <c r="C612" s="183"/>
      <c r="D612" s="183"/>
      <c r="E612" s="184"/>
      <c r="F612" s="183"/>
      <c r="G612" s="184"/>
      <c r="H612" s="183"/>
      <c r="I612" s="184"/>
      <c r="J612" s="183"/>
    </row>
    <row r="613" spans="3:10">
      <c r="C613" s="183"/>
      <c r="D613" s="183"/>
      <c r="E613" s="184"/>
      <c r="F613" s="183"/>
      <c r="G613" s="184"/>
      <c r="H613" s="183"/>
      <c r="I613" s="184"/>
      <c r="J613" s="183"/>
    </row>
    <row r="614" spans="3:10">
      <c r="C614" s="183"/>
      <c r="D614" s="183"/>
      <c r="E614" s="184"/>
      <c r="F614" s="183"/>
      <c r="G614" s="184"/>
      <c r="H614" s="183"/>
      <c r="I614" s="184"/>
      <c r="J614" s="183"/>
    </row>
    <row r="615" spans="3:10">
      <c r="C615" s="183"/>
      <c r="D615" s="183"/>
      <c r="E615" s="184"/>
      <c r="F615" s="183"/>
      <c r="G615" s="184"/>
      <c r="H615" s="183"/>
      <c r="I615" s="184"/>
      <c r="J615" s="183"/>
    </row>
    <row r="616" spans="3:10">
      <c r="C616" s="183"/>
      <c r="D616" s="183"/>
      <c r="E616" s="184"/>
      <c r="F616" s="183"/>
      <c r="G616" s="184"/>
      <c r="H616" s="183"/>
      <c r="I616" s="184"/>
      <c r="J616" s="183"/>
    </row>
    <row r="617" spans="3:10">
      <c r="C617" s="183"/>
      <c r="D617" s="183"/>
      <c r="E617" s="184"/>
      <c r="F617" s="183"/>
      <c r="G617" s="184"/>
      <c r="H617" s="183"/>
      <c r="I617" s="184"/>
      <c r="J617" s="183"/>
    </row>
    <row r="618" spans="3:10">
      <c r="C618" s="183"/>
      <c r="D618" s="183"/>
      <c r="E618" s="184"/>
      <c r="F618" s="183"/>
      <c r="G618" s="184"/>
      <c r="H618" s="183"/>
      <c r="I618" s="184"/>
      <c r="J618" s="183"/>
    </row>
    <row r="619" spans="3:10">
      <c r="C619" s="183"/>
      <c r="D619" s="183"/>
      <c r="E619" s="184"/>
      <c r="F619" s="183"/>
      <c r="G619" s="184"/>
      <c r="H619" s="183"/>
      <c r="I619" s="184"/>
      <c r="J619" s="183"/>
    </row>
    <row r="620" spans="3:10">
      <c r="C620" s="183"/>
      <c r="D620" s="183"/>
      <c r="E620" s="184"/>
      <c r="F620" s="183"/>
      <c r="G620" s="184"/>
      <c r="H620" s="183"/>
      <c r="I620" s="184"/>
      <c r="J620" s="183"/>
    </row>
    <row r="621" spans="3:10">
      <c r="C621" s="183"/>
      <c r="D621" s="183"/>
      <c r="E621" s="184"/>
      <c r="F621" s="183"/>
      <c r="G621" s="184"/>
      <c r="H621" s="183"/>
      <c r="I621" s="184"/>
      <c r="J621" s="183"/>
    </row>
    <row r="622" spans="3:10">
      <c r="C622" s="183"/>
      <c r="D622" s="183"/>
      <c r="E622" s="184"/>
      <c r="F622" s="183"/>
      <c r="G622" s="184"/>
      <c r="H622" s="183"/>
      <c r="I622" s="184"/>
      <c r="J622" s="183"/>
    </row>
    <row r="623" spans="3:10">
      <c r="C623" s="183"/>
      <c r="D623" s="183"/>
      <c r="E623" s="184"/>
      <c r="F623" s="183"/>
      <c r="G623" s="184"/>
      <c r="H623" s="183"/>
      <c r="I623" s="184"/>
      <c r="J623" s="183"/>
    </row>
    <row r="624" spans="3:10">
      <c r="C624" s="183"/>
      <c r="D624" s="183"/>
      <c r="E624" s="184"/>
      <c r="F624" s="183"/>
      <c r="G624" s="184"/>
      <c r="H624" s="183"/>
      <c r="I624" s="184"/>
      <c r="J624" s="183"/>
    </row>
    <row r="625" spans="3:10">
      <c r="C625" s="183"/>
      <c r="D625" s="183"/>
      <c r="E625" s="184"/>
      <c r="F625" s="183"/>
      <c r="G625" s="184"/>
      <c r="H625" s="183"/>
      <c r="I625" s="184"/>
      <c r="J625" s="183"/>
    </row>
    <row r="626" spans="3:10">
      <c r="C626" s="183"/>
      <c r="D626" s="183"/>
      <c r="E626" s="184"/>
      <c r="F626" s="183"/>
      <c r="G626" s="184"/>
      <c r="H626" s="183"/>
      <c r="I626" s="184"/>
      <c r="J626" s="183"/>
    </row>
    <row r="627" spans="3:10">
      <c r="C627" s="183"/>
      <c r="D627" s="183"/>
      <c r="E627" s="184"/>
      <c r="F627" s="183"/>
      <c r="G627" s="184"/>
      <c r="H627" s="183"/>
      <c r="I627" s="184"/>
      <c r="J627" s="183"/>
    </row>
    <row r="628" spans="3:10">
      <c r="C628" s="183"/>
      <c r="D628" s="183"/>
      <c r="E628" s="184"/>
      <c r="F628" s="183"/>
      <c r="G628" s="184"/>
      <c r="H628" s="183"/>
      <c r="I628" s="184"/>
      <c r="J628" s="183"/>
    </row>
    <row r="629" spans="3:10">
      <c r="C629" s="183"/>
      <c r="D629" s="183"/>
      <c r="E629" s="184"/>
      <c r="F629" s="183"/>
      <c r="G629" s="184"/>
      <c r="H629" s="183"/>
      <c r="I629" s="184"/>
      <c r="J629" s="183"/>
    </row>
    <row r="630" spans="3:10">
      <c r="C630" s="183"/>
      <c r="D630" s="183"/>
      <c r="E630" s="184"/>
      <c r="F630" s="183"/>
      <c r="G630" s="184"/>
      <c r="H630" s="183"/>
      <c r="I630" s="184"/>
      <c r="J630" s="183"/>
    </row>
    <row r="631" spans="3:10">
      <c r="C631" s="183"/>
      <c r="D631" s="183"/>
      <c r="E631" s="184"/>
      <c r="F631" s="183"/>
      <c r="G631" s="184"/>
      <c r="H631" s="183"/>
      <c r="I631" s="184"/>
      <c r="J631" s="183"/>
    </row>
    <row r="632" spans="3:10">
      <c r="C632" s="183"/>
      <c r="D632" s="183"/>
      <c r="E632" s="184"/>
      <c r="F632" s="183"/>
      <c r="G632" s="184"/>
      <c r="H632" s="183"/>
      <c r="I632" s="184"/>
      <c r="J632" s="183"/>
    </row>
    <row r="633" spans="3:10">
      <c r="C633" s="183"/>
      <c r="D633" s="183"/>
      <c r="E633" s="184"/>
      <c r="F633" s="183"/>
      <c r="G633" s="184"/>
      <c r="H633" s="183"/>
      <c r="I633" s="184"/>
      <c r="J633" s="183"/>
    </row>
    <row r="634" spans="3:10">
      <c r="C634" s="183"/>
      <c r="D634" s="183"/>
      <c r="E634" s="184"/>
      <c r="F634" s="183"/>
      <c r="G634" s="184"/>
      <c r="H634" s="183"/>
      <c r="I634" s="184"/>
      <c r="J634" s="183"/>
    </row>
    <row r="635" spans="3:10">
      <c r="C635" s="183"/>
      <c r="D635" s="183"/>
      <c r="E635" s="184"/>
      <c r="F635" s="183"/>
      <c r="G635" s="184"/>
      <c r="H635" s="183"/>
      <c r="I635" s="184"/>
      <c r="J635" s="183"/>
    </row>
    <row r="636" spans="3:10">
      <c r="C636" s="183"/>
      <c r="D636" s="183"/>
      <c r="E636" s="184"/>
      <c r="F636" s="183"/>
      <c r="G636" s="184"/>
      <c r="H636" s="183"/>
      <c r="I636" s="184"/>
      <c r="J636" s="183"/>
    </row>
    <row r="637" spans="3:10">
      <c r="C637" s="183"/>
      <c r="D637" s="183"/>
      <c r="E637" s="184"/>
      <c r="F637" s="183"/>
      <c r="G637" s="184"/>
      <c r="H637" s="183"/>
      <c r="I637" s="184"/>
      <c r="J637" s="183"/>
    </row>
    <row r="638" spans="3:10">
      <c r="C638" s="183"/>
      <c r="D638" s="183"/>
      <c r="E638" s="184"/>
      <c r="F638" s="183"/>
      <c r="G638" s="184"/>
      <c r="H638" s="183"/>
      <c r="I638" s="184"/>
      <c r="J638" s="183"/>
    </row>
    <row r="639" spans="3:10">
      <c r="C639" s="183"/>
      <c r="D639" s="183"/>
      <c r="E639" s="184"/>
      <c r="F639" s="183"/>
      <c r="G639" s="184"/>
      <c r="H639" s="183"/>
      <c r="I639" s="184"/>
      <c r="J639" s="183"/>
    </row>
    <row r="640" spans="3:10">
      <c r="C640" s="183"/>
      <c r="D640" s="183"/>
      <c r="E640" s="184"/>
      <c r="F640" s="183"/>
      <c r="G640" s="184"/>
      <c r="H640" s="183"/>
      <c r="I640" s="184"/>
      <c r="J640" s="183"/>
    </row>
    <row r="641" spans="3:10">
      <c r="C641" s="183"/>
      <c r="D641" s="183"/>
      <c r="E641" s="184"/>
      <c r="F641" s="183"/>
      <c r="G641" s="184"/>
      <c r="H641" s="183"/>
      <c r="I641" s="184"/>
      <c r="J641" s="183"/>
    </row>
    <row r="642" spans="3:10">
      <c r="C642" s="183"/>
      <c r="D642" s="183"/>
      <c r="E642" s="184"/>
      <c r="F642" s="183"/>
      <c r="G642" s="184"/>
      <c r="H642" s="183"/>
      <c r="I642" s="184"/>
      <c r="J642" s="183"/>
    </row>
    <row r="643" spans="3:10">
      <c r="C643" s="183"/>
      <c r="D643" s="183"/>
      <c r="E643" s="184"/>
      <c r="F643" s="183"/>
      <c r="G643" s="184"/>
      <c r="H643" s="183"/>
      <c r="I643" s="184"/>
      <c r="J643" s="183"/>
    </row>
    <row r="644" spans="3:10">
      <c r="C644" s="183"/>
      <c r="D644" s="183"/>
      <c r="E644" s="184"/>
      <c r="F644" s="183"/>
      <c r="G644" s="184"/>
      <c r="H644" s="183"/>
      <c r="I644" s="184"/>
      <c r="J644" s="183"/>
    </row>
    <row r="645" spans="3:10">
      <c r="C645" s="183"/>
      <c r="D645" s="183"/>
      <c r="E645" s="184"/>
      <c r="F645" s="183"/>
      <c r="G645" s="184"/>
      <c r="H645" s="183"/>
      <c r="I645" s="184"/>
      <c r="J645" s="183"/>
    </row>
    <row r="646" spans="3:10">
      <c r="C646" s="183"/>
      <c r="D646" s="183"/>
      <c r="E646" s="184"/>
      <c r="F646" s="183"/>
      <c r="G646" s="184"/>
      <c r="H646" s="183"/>
      <c r="I646" s="184"/>
      <c r="J646" s="183"/>
    </row>
    <row r="647" spans="3:10">
      <c r="C647" s="183"/>
      <c r="D647" s="183"/>
      <c r="E647" s="184"/>
      <c r="F647" s="183"/>
      <c r="G647" s="184"/>
      <c r="H647" s="183"/>
      <c r="I647" s="184"/>
      <c r="J647" s="183"/>
    </row>
    <row r="648" spans="3:10">
      <c r="C648" s="183"/>
      <c r="D648" s="183"/>
      <c r="E648" s="184"/>
      <c r="F648" s="183"/>
      <c r="G648" s="184"/>
      <c r="H648" s="183"/>
      <c r="I648" s="184"/>
      <c r="J648" s="183"/>
    </row>
    <row r="649" spans="3:10">
      <c r="C649" s="183"/>
      <c r="D649" s="183"/>
      <c r="E649" s="184"/>
      <c r="F649" s="183"/>
      <c r="G649" s="184"/>
      <c r="H649" s="183"/>
      <c r="I649" s="184"/>
      <c r="J649" s="183"/>
    </row>
    <row r="650" spans="3:10">
      <c r="C650" s="183"/>
      <c r="D650" s="183"/>
      <c r="E650" s="184"/>
      <c r="F650" s="183"/>
      <c r="G650" s="184"/>
      <c r="H650" s="183"/>
      <c r="I650" s="184"/>
      <c r="J650" s="183"/>
    </row>
    <row r="651" spans="3:10">
      <c r="C651" s="183"/>
      <c r="D651" s="183"/>
      <c r="E651" s="184"/>
      <c r="F651" s="183"/>
      <c r="G651" s="184"/>
      <c r="H651" s="183"/>
      <c r="I651" s="184"/>
      <c r="J651" s="183"/>
    </row>
    <row r="652" spans="3:10">
      <c r="C652" s="183"/>
      <c r="D652" s="183"/>
      <c r="E652" s="184"/>
      <c r="F652" s="183"/>
      <c r="G652" s="184"/>
      <c r="H652" s="183"/>
      <c r="I652" s="184"/>
      <c r="J652" s="183"/>
    </row>
    <row r="653" spans="3:10">
      <c r="C653" s="183"/>
      <c r="D653" s="183"/>
      <c r="E653" s="184"/>
      <c r="F653" s="183"/>
      <c r="G653" s="184"/>
      <c r="H653" s="183"/>
      <c r="I653" s="184"/>
      <c r="J653" s="183"/>
    </row>
    <row r="654" spans="3:10">
      <c r="C654" s="183"/>
      <c r="D654" s="183"/>
      <c r="E654" s="184"/>
      <c r="F654" s="183"/>
      <c r="G654" s="184"/>
      <c r="H654" s="183"/>
      <c r="I654" s="184"/>
      <c r="J654" s="183"/>
    </row>
    <row r="655" spans="3:10">
      <c r="C655" s="183"/>
      <c r="D655" s="183"/>
      <c r="E655" s="184"/>
      <c r="F655" s="183"/>
      <c r="G655" s="184"/>
      <c r="H655" s="183"/>
      <c r="I655" s="184"/>
      <c r="J655" s="183"/>
    </row>
    <row r="656" spans="3:10">
      <c r="C656" s="183"/>
      <c r="D656" s="183"/>
      <c r="E656" s="184"/>
      <c r="F656" s="183"/>
      <c r="G656" s="184"/>
      <c r="H656" s="183"/>
      <c r="I656" s="184"/>
      <c r="J656" s="183"/>
    </row>
    <row r="657" spans="3:10">
      <c r="C657" s="183"/>
      <c r="D657" s="183"/>
      <c r="E657" s="184"/>
      <c r="F657" s="183"/>
      <c r="G657" s="184"/>
      <c r="H657" s="183"/>
      <c r="I657" s="184"/>
      <c r="J657" s="183"/>
    </row>
    <row r="658" spans="3:10">
      <c r="C658" s="183"/>
      <c r="D658" s="183"/>
      <c r="E658" s="184"/>
      <c r="F658" s="183"/>
      <c r="G658" s="184"/>
      <c r="H658" s="183"/>
      <c r="I658" s="184"/>
      <c r="J658" s="183"/>
    </row>
    <row r="659" spans="3:10">
      <c r="C659" s="183"/>
      <c r="D659" s="183"/>
      <c r="E659" s="184"/>
      <c r="F659" s="183"/>
      <c r="G659" s="184"/>
      <c r="H659" s="183"/>
      <c r="I659" s="184"/>
      <c r="J659" s="183"/>
    </row>
    <row r="660" spans="3:10">
      <c r="C660" s="183"/>
      <c r="D660" s="183"/>
      <c r="E660" s="184"/>
      <c r="F660" s="183"/>
      <c r="G660" s="184"/>
      <c r="H660" s="183"/>
      <c r="I660" s="184"/>
      <c r="J660" s="183"/>
    </row>
    <row r="661" spans="3:10">
      <c r="C661" s="183"/>
      <c r="D661" s="183"/>
      <c r="E661" s="184"/>
      <c r="F661" s="183"/>
      <c r="G661" s="184"/>
      <c r="H661" s="183"/>
      <c r="I661" s="184"/>
      <c r="J661" s="183"/>
    </row>
    <row r="662" spans="3:10">
      <c r="C662" s="183"/>
      <c r="D662" s="183"/>
      <c r="E662" s="184"/>
      <c r="F662" s="183"/>
      <c r="G662" s="184"/>
      <c r="H662" s="183"/>
      <c r="I662" s="184"/>
      <c r="J662" s="183"/>
    </row>
    <row r="663" spans="3:10">
      <c r="C663" s="183"/>
      <c r="D663" s="183"/>
      <c r="E663" s="184"/>
      <c r="F663" s="183"/>
      <c r="G663" s="184"/>
      <c r="H663" s="183"/>
      <c r="I663" s="184"/>
      <c r="J663" s="183"/>
    </row>
    <row r="664" spans="3:10">
      <c r="C664" s="183"/>
      <c r="D664" s="183"/>
      <c r="E664" s="184"/>
      <c r="F664" s="183"/>
      <c r="G664" s="184"/>
      <c r="H664" s="183"/>
      <c r="I664" s="184"/>
      <c r="J664" s="183"/>
    </row>
    <row r="665" spans="3:10">
      <c r="C665" s="183"/>
      <c r="D665" s="183"/>
      <c r="E665" s="184"/>
      <c r="F665" s="183"/>
      <c r="G665" s="184"/>
      <c r="H665" s="183"/>
      <c r="I665" s="184"/>
      <c r="J665" s="183"/>
    </row>
    <row r="666" spans="3:10">
      <c r="C666" s="183"/>
      <c r="D666" s="183"/>
      <c r="E666" s="184"/>
      <c r="F666" s="183"/>
      <c r="G666" s="184"/>
      <c r="H666" s="183"/>
      <c r="I666" s="184"/>
      <c r="J666" s="183"/>
    </row>
    <row r="667" spans="3:10">
      <c r="C667" s="183"/>
      <c r="D667" s="183"/>
      <c r="E667" s="184"/>
      <c r="F667" s="183"/>
      <c r="G667" s="184"/>
      <c r="H667" s="183"/>
      <c r="I667" s="184"/>
      <c r="J667" s="183"/>
    </row>
    <row r="668" spans="3:10">
      <c r="C668" s="183"/>
      <c r="D668" s="183"/>
      <c r="E668" s="184"/>
      <c r="F668" s="183"/>
      <c r="G668" s="184"/>
      <c r="H668" s="183"/>
      <c r="I668" s="184"/>
      <c r="J668" s="183"/>
    </row>
    <row r="669" spans="3:10">
      <c r="C669" s="183"/>
      <c r="D669" s="183"/>
      <c r="E669" s="184"/>
      <c r="F669" s="183"/>
      <c r="G669" s="184"/>
      <c r="H669" s="183"/>
      <c r="I669" s="184"/>
      <c r="J669" s="183"/>
    </row>
    <row r="670" spans="3:10">
      <c r="C670" s="183"/>
      <c r="D670" s="183"/>
      <c r="E670" s="184"/>
      <c r="F670" s="183"/>
      <c r="G670" s="184"/>
      <c r="H670" s="183"/>
      <c r="I670" s="184"/>
      <c r="J670" s="183"/>
    </row>
    <row r="671" spans="3:10">
      <c r="C671" s="183"/>
      <c r="D671" s="183"/>
      <c r="E671" s="184"/>
      <c r="F671" s="183"/>
      <c r="G671" s="184"/>
      <c r="H671" s="183"/>
      <c r="I671" s="184"/>
      <c r="J671" s="183"/>
    </row>
    <row r="672" spans="3:10">
      <c r="C672" s="183"/>
      <c r="D672" s="183"/>
      <c r="E672" s="184"/>
      <c r="F672" s="183"/>
      <c r="G672" s="184"/>
      <c r="H672" s="183"/>
      <c r="I672" s="184"/>
      <c r="J672" s="183"/>
    </row>
    <row r="673" spans="3:10">
      <c r="C673" s="183"/>
      <c r="D673" s="183"/>
      <c r="E673" s="184"/>
      <c r="F673" s="183"/>
      <c r="G673" s="184"/>
      <c r="H673" s="183"/>
      <c r="I673" s="184"/>
      <c r="J673" s="183"/>
    </row>
    <row r="674" spans="3:10">
      <c r="C674" s="183"/>
      <c r="D674" s="183"/>
      <c r="E674" s="184"/>
      <c r="F674" s="183"/>
      <c r="G674" s="184"/>
      <c r="H674" s="183"/>
      <c r="I674" s="184"/>
      <c r="J674" s="183"/>
    </row>
    <row r="675" spans="3:10">
      <c r="C675" s="183"/>
      <c r="D675" s="183"/>
      <c r="E675" s="184"/>
      <c r="F675" s="183"/>
      <c r="G675" s="184"/>
      <c r="H675" s="183"/>
      <c r="I675" s="184"/>
      <c r="J675" s="183"/>
    </row>
    <row r="676" spans="3:10">
      <c r="C676" s="183"/>
      <c r="D676" s="183"/>
      <c r="E676" s="184"/>
      <c r="F676" s="183"/>
      <c r="G676" s="184"/>
      <c r="H676" s="183"/>
      <c r="I676" s="184"/>
      <c r="J676" s="183"/>
    </row>
    <row r="677" spans="3:10">
      <c r="C677" s="183"/>
      <c r="D677" s="183"/>
      <c r="E677" s="184"/>
      <c r="F677" s="183"/>
      <c r="G677" s="184"/>
      <c r="H677" s="183"/>
      <c r="I677" s="184"/>
      <c r="J677" s="183"/>
    </row>
    <row r="678" spans="3:10">
      <c r="C678" s="183"/>
      <c r="D678" s="183"/>
      <c r="E678" s="184"/>
      <c r="F678" s="183"/>
      <c r="G678" s="184"/>
      <c r="H678" s="183"/>
      <c r="I678" s="184"/>
      <c r="J678" s="183"/>
    </row>
    <row r="679" spans="3:10">
      <c r="C679" s="183"/>
      <c r="D679" s="183"/>
      <c r="E679" s="184"/>
      <c r="F679" s="183"/>
      <c r="G679" s="184"/>
      <c r="H679" s="183"/>
      <c r="I679" s="184"/>
      <c r="J679" s="183"/>
    </row>
    <row r="680" spans="3:10">
      <c r="C680" s="183"/>
      <c r="D680" s="183"/>
      <c r="E680" s="184"/>
      <c r="F680" s="183"/>
      <c r="G680" s="184"/>
      <c r="H680" s="183"/>
      <c r="I680" s="184"/>
      <c r="J680" s="183"/>
    </row>
    <row r="681" spans="3:10">
      <c r="C681" s="183"/>
      <c r="D681" s="183"/>
      <c r="E681" s="184"/>
      <c r="F681" s="183"/>
      <c r="G681" s="184"/>
      <c r="H681" s="183"/>
      <c r="I681" s="184"/>
      <c r="J681" s="183"/>
    </row>
    <row r="682" spans="3:10">
      <c r="C682" s="183"/>
      <c r="D682" s="183"/>
      <c r="E682" s="184"/>
      <c r="F682" s="183"/>
      <c r="G682" s="184"/>
      <c r="H682" s="183"/>
      <c r="I682" s="184"/>
      <c r="J682" s="183"/>
    </row>
    <row r="683" spans="3:10">
      <c r="C683" s="183"/>
      <c r="D683" s="183"/>
      <c r="E683" s="184"/>
      <c r="F683" s="183"/>
      <c r="G683" s="184"/>
      <c r="H683" s="183"/>
      <c r="I683" s="184"/>
      <c r="J683" s="183"/>
    </row>
    <row r="684" spans="3:10">
      <c r="C684" s="183"/>
      <c r="D684" s="183"/>
      <c r="E684" s="184"/>
      <c r="F684" s="183"/>
      <c r="G684" s="184"/>
      <c r="H684" s="183"/>
      <c r="I684" s="184"/>
      <c r="J684" s="183"/>
    </row>
    <row r="685" spans="3:10">
      <c r="C685" s="183"/>
      <c r="D685" s="183"/>
      <c r="E685" s="184"/>
      <c r="F685" s="183"/>
      <c r="G685" s="184"/>
      <c r="H685" s="183"/>
      <c r="I685" s="184"/>
      <c r="J685" s="183"/>
    </row>
    <row r="686" spans="3:10">
      <c r="C686" s="183"/>
      <c r="D686" s="183"/>
      <c r="E686" s="184"/>
      <c r="F686" s="183"/>
      <c r="G686" s="184"/>
      <c r="H686" s="183"/>
      <c r="I686" s="184"/>
      <c r="J686" s="183"/>
    </row>
    <row r="687" spans="3:10">
      <c r="C687" s="183"/>
      <c r="D687" s="183"/>
      <c r="E687" s="184"/>
      <c r="F687" s="183"/>
      <c r="G687" s="184"/>
      <c r="H687" s="183"/>
      <c r="I687" s="184"/>
      <c r="J687" s="183"/>
    </row>
    <row r="688" spans="3:10">
      <c r="C688" s="183"/>
      <c r="D688" s="183"/>
      <c r="E688" s="184"/>
      <c r="F688" s="183"/>
      <c r="G688" s="184"/>
      <c r="H688" s="183"/>
      <c r="I688" s="184"/>
      <c r="J688" s="183"/>
    </row>
    <row r="689" spans="3:10">
      <c r="C689" s="183"/>
      <c r="D689" s="183"/>
      <c r="E689" s="184"/>
      <c r="F689" s="183"/>
      <c r="G689" s="184"/>
      <c r="H689" s="183"/>
      <c r="I689" s="184"/>
      <c r="J689" s="183"/>
    </row>
    <row r="690" spans="3:10">
      <c r="C690" s="183"/>
      <c r="D690" s="183"/>
      <c r="E690" s="184"/>
      <c r="F690" s="183"/>
      <c r="G690" s="184"/>
      <c r="H690" s="183"/>
      <c r="I690" s="184"/>
      <c r="J690" s="183"/>
    </row>
    <row r="691" spans="3:10">
      <c r="C691" s="183"/>
      <c r="D691" s="183"/>
      <c r="E691" s="184"/>
      <c r="F691" s="183"/>
      <c r="G691" s="184"/>
      <c r="H691" s="183"/>
      <c r="I691" s="184"/>
      <c r="J691" s="183"/>
    </row>
    <row r="692" spans="3:10">
      <c r="C692" s="183"/>
      <c r="D692" s="183"/>
      <c r="E692" s="184"/>
      <c r="F692" s="183"/>
      <c r="G692" s="184"/>
      <c r="H692" s="183"/>
      <c r="I692" s="184"/>
      <c r="J692" s="183"/>
    </row>
    <row r="693" spans="3:10">
      <c r="C693" s="183"/>
      <c r="D693" s="183"/>
      <c r="E693" s="184"/>
      <c r="F693" s="183"/>
      <c r="G693" s="184"/>
      <c r="H693" s="183"/>
      <c r="I693" s="184"/>
      <c r="J693" s="183"/>
    </row>
    <row r="694" spans="3:10">
      <c r="C694" s="183"/>
      <c r="D694" s="183"/>
      <c r="E694" s="184"/>
      <c r="F694" s="183"/>
      <c r="G694" s="184"/>
      <c r="H694" s="183"/>
      <c r="I694" s="184"/>
      <c r="J694" s="183"/>
    </row>
    <row r="695" spans="3:10">
      <c r="C695" s="183"/>
      <c r="D695" s="183"/>
      <c r="E695" s="184"/>
      <c r="F695" s="183"/>
      <c r="G695" s="184"/>
      <c r="H695" s="183"/>
      <c r="I695" s="184"/>
      <c r="J695" s="183"/>
    </row>
    <row r="696" spans="3:10">
      <c r="C696" s="183"/>
      <c r="D696" s="183"/>
      <c r="E696" s="184"/>
      <c r="F696" s="183"/>
      <c r="G696" s="184"/>
      <c r="H696" s="183"/>
      <c r="I696" s="184"/>
      <c r="J696" s="183"/>
    </row>
    <row r="697" spans="3:10">
      <c r="C697" s="183"/>
      <c r="D697" s="183"/>
      <c r="E697" s="184"/>
      <c r="F697" s="183"/>
      <c r="G697" s="184"/>
      <c r="H697" s="183"/>
      <c r="I697" s="184"/>
      <c r="J697" s="183"/>
    </row>
    <row r="698" spans="3:10">
      <c r="C698" s="183"/>
      <c r="D698" s="183"/>
      <c r="E698" s="184"/>
      <c r="F698" s="183"/>
      <c r="G698" s="184"/>
      <c r="H698" s="183"/>
      <c r="I698" s="184"/>
      <c r="J698" s="183"/>
    </row>
    <row r="699" spans="3:10">
      <c r="C699" s="183"/>
      <c r="D699" s="183"/>
      <c r="E699" s="184"/>
      <c r="F699" s="183"/>
      <c r="G699" s="184"/>
      <c r="H699" s="183"/>
      <c r="I699" s="184"/>
      <c r="J699" s="183"/>
    </row>
    <row r="700" spans="3:10">
      <c r="C700" s="183"/>
      <c r="D700" s="183"/>
      <c r="E700" s="184"/>
      <c r="F700" s="183"/>
      <c r="G700" s="184"/>
      <c r="H700" s="183"/>
      <c r="I700" s="184"/>
      <c r="J700" s="183"/>
    </row>
    <row r="701" spans="3:10">
      <c r="C701" s="183"/>
      <c r="D701" s="183"/>
      <c r="E701" s="184"/>
      <c r="F701" s="183"/>
      <c r="G701" s="184"/>
      <c r="H701" s="183"/>
      <c r="I701" s="184"/>
      <c r="J701" s="183"/>
    </row>
    <row r="702" spans="3:10">
      <c r="C702" s="183"/>
      <c r="D702" s="183"/>
      <c r="E702" s="184"/>
      <c r="F702" s="183"/>
      <c r="G702" s="184"/>
      <c r="H702" s="183"/>
      <c r="I702" s="184"/>
      <c r="J702" s="183"/>
    </row>
    <row r="703" spans="3:10">
      <c r="C703" s="183"/>
      <c r="D703" s="183"/>
      <c r="E703" s="184"/>
      <c r="F703" s="183"/>
      <c r="G703" s="184"/>
      <c r="H703" s="183"/>
      <c r="I703" s="184"/>
      <c r="J703" s="183"/>
    </row>
    <row r="704" spans="3:10">
      <c r="C704" s="183"/>
      <c r="D704" s="183"/>
      <c r="E704" s="184"/>
      <c r="F704" s="183"/>
      <c r="G704" s="184"/>
      <c r="H704" s="183"/>
      <c r="I704" s="184"/>
      <c r="J704" s="183"/>
    </row>
    <row r="705" spans="3:10">
      <c r="C705" s="183"/>
      <c r="D705" s="183"/>
      <c r="E705" s="184"/>
      <c r="F705" s="183"/>
      <c r="G705" s="184"/>
      <c r="H705" s="183"/>
      <c r="I705" s="184"/>
      <c r="J705" s="183"/>
    </row>
    <row r="706" spans="3:10">
      <c r="C706" s="183"/>
      <c r="D706" s="183"/>
      <c r="E706" s="184"/>
      <c r="F706" s="183"/>
      <c r="G706" s="184"/>
      <c r="H706" s="183"/>
      <c r="I706" s="184"/>
      <c r="J706" s="183"/>
    </row>
    <row r="707" spans="3:10">
      <c r="C707" s="183"/>
      <c r="D707" s="183"/>
      <c r="E707" s="184"/>
      <c r="F707" s="183"/>
      <c r="G707" s="184"/>
      <c r="H707" s="183"/>
      <c r="I707" s="184"/>
      <c r="J707" s="183"/>
    </row>
    <row r="708" spans="3:10">
      <c r="C708" s="183"/>
      <c r="D708" s="183"/>
      <c r="E708" s="184"/>
      <c r="F708" s="183"/>
      <c r="G708" s="184"/>
      <c r="H708" s="183"/>
      <c r="I708" s="184"/>
      <c r="J708" s="183"/>
    </row>
    <row r="709" spans="3:10">
      <c r="C709" s="183"/>
      <c r="D709" s="183"/>
      <c r="E709" s="184"/>
      <c r="F709" s="183"/>
      <c r="G709" s="184"/>
      <c r="H709" s="183"/>
      <c r="I709" s="184"/>
      <c r="J709" s="183"/>
    </row>
    <row r="710" spans="3:10">
      <c r="C710" s="183"/>
      <c r="D710" s="183"/>
      <c r="E710" s="184"/>
      <c r="F710" s="183"/>
      <c r="G710" s="184"/>
      <c r="H710" s="183"/>
      <c r="I710" s="184"/>
      <c r="J710" s="183"/>
    </row>
    <row r="711" spans="3:10">
      <c r="C711" s="183"/>
      <c r="D711" s="183"/>
      <c r="E711" s="184"/>
      <c r="F711" s="183"/>
      <c r="G711" s="184"/>
      <c r="H711" s="183"/>
      <c r="I711" s="184"/>
      <c r="J711" s="183"/>
    </row>
    <row r="712" spans="3:10">
      <c r="C712" s="183"/>
      <c r="D712" s="183"/>
      <c r="E712" s="184"/>
      <c r="F712" s="183"/>
      <c r="G712" s="184"/>
      <c r="H712" s="183"/>
      <c r="I712" s="184"/>
      <c r="J712" s="183"/>
    </row>
    <row r="713" spans="3:10">
      <c r="C713" s="183"/>
      <c r="D713" s="183"/>
      <c r="E713" s="184"/>
      <c r="F713" s="183"/>
      <c r="G713" s="184"/>
      <c r="H713" s="183"/>
      <c r="I713" s="184"/>
      <c r="J713" s="183"/>
    </row>
    <row r="714" spans="3:10">
      <c r="C714" s="183"/>
      <c r="D714" s="183"/>
      <c r="E714" s="184"/>
      <c r="F714" s="183"/>
      <c r="G714" s="184"/>
      <c r="H714" s="183"/>
      <c r="I714" s="184"/>
      <c r="J714" s="183"/>
    </row>
    <row r="715" spans="3:10">
      <c r="C715" s="183"/>
      <c r="D715" s="183"/>
      <c r="E715" s="184"/>
      <c r="F715" s="183"/>
      <c r="G715" s="184"/>
      <c r="H715" s="183"/>
      <c r="I715" s="184"/>
      <c r="J715" s="183"/>
    </row>
    <row r="716" spans="3:10">
      <c r="C716" s="183"/>
      <c r="D716" s="183"/>
      <c r="E716" s="184"/>
      <c r="F716" s="183"/>
      <c r="G716" s="184"/>
      <c r="H716" s="183"/>
      <c r="I716" s="184"/>
      <c r="J716" s="183"/>
    </row>
    <row r="717" spans="3:10">
      <c r="C717" s="183"/>
      <c r="D717" s="183"/>
      <c r="E717" s="184"/>
      <c r="F717" s="183"/>
      <c r="G717" s="184"/>
      <c r="H717" s="183"/>
      <c r="I717" s="184"/>
      <c r="J717" s="183"/>
    </row>
    <row r="718" spans="3:10">
      <c r="C718" s="183"/>
      <c r="D718" s="183"/>
      <c r="E718" s="184"/>
      <c r="F718" s="183"/>
      <c r="G718" s="184"/>
      <c r="H718" s="183"/>
      <c r="I718" s="184"/>
      <c r="J718" s="183"/>
    </row>
    <row r="719" spans="3:10">
      <c r="C719" s="183"/>
      <c r="D719" s="183"/>
      <c r="E719" s="184"/>
      <c r="F719" s="183"/>
      <c r="G719" s="184"/>
      <c r="H719" s="183"/>
      <c r="I719" s="184"/>
      <c r="J719" s="183"/>
    </row>
    <row r="720" spans="3:10">
      <c r="C720" s="183"/>
      <c r="D720" s="183"/>
      <c r="E720" s="184"/>
      <c r="F720" s="183"/>
      <c r="G720" s="184"/>
      <c r="H720" s="183"/>
      <c r="I720" s="184"/>
      <c r="J720" s="183"/>
    </row>
    <row r="721" spans="3:10">
      <c r="C721" s="183"/>
      <c r="D721" s="183"/>
      <c r="E721" s="184"/>
      <c r="F721" s="183"/>
      <c r="G721" s="184"/>
      <c r="H721" s="183"/>
      <c r="I721" s="184"/>
      <c r="J721" s="183"/>
    </row>
    <row r="722" spans="3:10">
      <c r="C722" s="183"/>
      <c r="D722" s="183"/>
      <c r="E722" s="184"/>
      <c r="F722" s="183"/>
      <c r="G722" s="184"/>
      <c r="H722" s="183"/>
      <c r="I722" s="184"/>
      <c r="J722" s="183"/>
    </row>
    <row r="723" spans="3:10">
      <c r="C723" s="183"/>
      <c r="D723" s="183"/>
      <c r="E723" s="184"/>
      <c r="F723" s="183"/>
      <c r="G723" s="184"/>
      <c r="H723" s="183"/>
      <c r="I723" s="184"/>
      <c r="J723" s="183"/>
    </row>
    <row r="724" spans="3:10">
      <c r="C724" s="183"/>
      <c r="D724" s="183"/>
      <c r="E724" s="184"/>
      <c r="F724" s="183"/>
      <c r="G724" s="184"/>
      <c r="H724" s="183"/>
      <c r="I724" s="184"/>
      <c r="J724" s="183"/>
    </row>
    <row r="725" spans="3:10">
      <c r="C725" s="183"/>
      <c r="D725" s="183"/>
      <c r="E725" s="184"/>
      <c r="F725" s="183"/>
      <c r="G725" s="184"/>
      <c r="H725" s="183"/>
      <c r="I725" s="184"/>
      <c r="J725" s="183"/>
    </row>
    <row r="726" spans="3:10">
      <c r="C726" s="183"/>
      <c r="D726" s="183"/>
      <c r="E726" s="184"/>
      <c r="F726" s="183"/>
      <c r="G726" s="184"/>
      <c r="H726" s="183"/>
      <c r="I726" s="184"/>
      <c r="J726" s="183"/>
    </row>
    <row r="727" spans="3:10">
      <c r="C727" s="183"/>
      <c r="D727" s="183"/>
      <c r="E727" s="184"/>
      <c r="F727" s="183"/>
      <c r="G727" s="184"/>
      <c r="H727" s="183"/>
      <c r="I727" s="184"/>
      <c r="J727" s="183"/>
    </row>
    <row r="728" spans="3:10">
      <c r="C728" s="183"/>
      <c r="D728" s="183"/>
      <c r="E728" s="184"/>
      <c r="F728" s="183"/>
      <c r="G728" s="184"/>
      <c r="H728" s="183"/>
      <c r="I728" s="184"/>
      <c r="J728" s="183"/>
    </row>
    <row r="729" spans="3:10">
      <c r="C729" s="183"/>
      <c r="D729" s="183"/>
      <c r="E729" s="184"/>
      <c r="F729" s="183"/>
      <c r="G729" s="184"/>
      <c r="H729" s="183"/>
      <c r="I729" s="184"/>
      <c r="J729" s="183"/>
    </row>
    <row r="730" spans="3:10">
      <c r="C730" s="183"/>
      <c r="D730" s="183"/>
      <c r="E730" s="184"/>
      <c r="F730" s="183"/>
      <c r="G730" s="184"/>
      <c r="H730" s="183"/>
      <c r="I730" s="184"/>
      <c r="J730" s="183"/>
    </row>
    <row r="731" spans="3:10">
      <c r="C731" s="183"/>
      <c r="D731" s="183"/>
      <c r="E731" s="184"/>
      <c r="F731" s="183"/>
      <c r="G731" s="184"/>
      <c r="H731" s="183"/>
      <c r="I731" s="184"/>
      <c r="J731" s="183"/>
    </row>
    <row r="732" spans="3:10">
      <c r="C732" s="183"/>
      <c r="D732" s="183"/>
      <c r="E732" s="184"/>
      <c r="F732" s="183"/>
      <c r="G732" s="184"/>
      <c r="H732" s="183"/>
      <c r="I732" s="184"/>
      <c r="J732" s="183"/>
    </row>
    <row r="733" spans="3:10">
      <c r="C733" s="183"/>
      <c r="D733" s="183"/>
      <c r="E733" s="184"/>
      <c r="F733" s="183"/>
      <c r="G733" s="184"/>
      <c r="H733" s="183"/>
      <c r="I733" s="184"/>
      <c r="J733" s="183"/>
    </row>
    <row r="734" spans="3:10">
      <c r="C734" s="183"/>
      <c r="D734" s="183"/>
      <c r="E734" s="184"/>
      <c r="F734" s="183"/>
      <c r="G734" s="184"/>
      <c r="H734" s="183"/>
      <c r="I734" s="184"/>
      <c r="J734" s="183"/>
    </row>
    <row r="735" spans="3:10">
      <c r="C735" s="183"/>
      <c r="D735" s="183"/>
      <c r="E735" s="184"/>
      <c r="F735" s="183"/>
      <c r="G735" s="184"/>
      <c r="H735" s="183"/>
      <c r="I735" s="184"/>
      <c r="J735" s="183"/>
    </row>
    <row r="736" spans="3:10">
      <c r="C736" s="183"/>
      <c r="D736" s="183"/>
      <c r="E736" s="184"/>
      <c r="F736" s="183"/>
      <c r="G736" s="184"/>
      <c r="H736" s="183"/>
      <c r="I736" s="184"/>
      <c r="J736" s="183"/>
    </row>
    <row r="737" spans="3:10">
      <c r="C737" s="183"/>
      <c r="D737" s="183"/>
      <c r="E737" s="184"/>
      <c r="F737" s="183"/>
      <c r="G737" s="184"/>
      <c r="H737" s="183"/>
      <c r="I737" s="184"/>
      <c r="J737" s="183"/>
    </row>
    <row r="738" spans="3:10">
      <c r="C738" s="183"/>
      <c r="D738" s="183"/>
      <c r="E738" s="184"/>
      <c r="F738" s="183"/>
      <c r="G738" s="184"/>
      <c r="H738" s="183"/>
      <c r="I738" s="184"/>
      <c r="J738" s="183"/>
    </row>
    <row r="739" spans="3:10">
      <c r="C739" s="183"/>
      <c r="D739" s="183"/>
      <c r="E739" s="184"/>
      <c r="F739" s="183"/>
      <c r="G739" s="184"/>
      <c r="H739" s="183"/>
      <c r="I739" s="184"/>
      <c r="J739" s="183"/>
    </row>
    <row r="740" spans="3:10">
      <c r="C740" s="183"/>
      <c r="D740" s="183"/>
      <c r="E740" s="184"/>
      <c r="F740" s="183"/>
      <c r="G740" s="184"/>
      <c r="H740" s="183"/>
      <c r="I740" s="184"/>
      <c r="J740" s="183"/>
    </row>
    <row r="741" spans="3:10">
      <c r="C741" s="183"/>
      <c r="D741" s="183"/>
      <c r="E741" s="184"/>
      <c r="F741" s="183"/>
      <c r="G741" s="184"/>
      <c r="H741" s="183"/>
      <c r="I741" s="184"/>
      <c r="J741" s="183"/>
    </row>
    <row r="742" spans="3:10">
      <c r="C742" s="183"/>
      <c r="D742" s="183"/>
      <c r="E742" s="184"/>
      <c r="F742" s="183"/>
      <c r="G742" s="184"/>
      <c r="H742" s="183"/>
      <c r="I742" s="184"/>
      <c r="J742" s="183"/>
    </row>
    <row r="743" spans="3:10">
      <c r="C743" s="183"/>
      <c r="D743" s="183"/>
      <c r="E743" s="184"/>
      <c r="F743" s="183"/>
      <c r="G743" s="184"/>
      <c r="H743" s="183"/>
      <c r="I743" s="184"/>
      <c r="J743" s="183"/>
    </row>
    <row r="744" spans="3:10">
      <c r="C744" s="183"/>
      <c r="D744" s="183"/>
      <c r="E744" s="184"/>
      <c r="F744" s="183"/>
      <c r="G744" s="184"/>
      <c r="H744" s="183"/>
      <c r="I744" s="184"/>
      <c r="J744" s="183"/>
    </row>
    <row r="745" spans="3:10">
      <c r="C745" s="183"/>
      <c r="D745" s="183"/>
      <c r="E745" s="184"/>
      <c r="F745" s="183"/>
      <c r="G745" s="184"/>
      <c r="H745" s="183"/>
      <c r="I745" s="184"/>
      <c r="J745" s="183"/>
    </row>
    <row r="746" spans="3:10">
      <c r="C746" s="183"/>
      <c r="D746" s="183"/>
      <c r="E746" s="184"/>
      <c r="F746" s="183"/>
      <c r="G746" s="184"/>
      <c r="H746" s="183"/>
      <c r="I746" s="184"/>
      <c r="J746" s="183"/>
    </row>
    <row r="747" spans="3:10">
      <c r="C747" s="183"/>
      <c r="D747" s="183"/>
      <c r="E747" s="184"/>
      <c r="F747" s="183"/>
      <c r="G747" s="184"/>
      <c r="H747" s="183"/>
      <c r="I747" s="184"/>
      <c r="J747" s="183"/>
    </row>
    <row r="748" spans="3:10">
      <c r="C748" s="183"/>
      <c r="D748" s="183"/>
      <c r="E748" s="184"/>
      <c r="F748" s="183"/>
      <c r="G748" s="184"/>
      <c r="H748" s="183"/>
      <c r="I748" s="184"/>
      <c r="J748" s="183"/>
    </row>
    <row r="749" spans="3:10">
      <c r="C749" s="183"/>
      <c r="D749" s="183"/>
      <c r="E749" s="184"/>
      <c r="F749" s="183"/>
      <c r="G749" s="184"/>
      <c r="H749" s="183"/>
      <c r="I749" s="184"/>
      <c r="J749" s="183"/>
    </row>
    <row r="750" spans="3:10">
      <c r="C750" s="183"/>
      <c r="D750" s="183"/>
      <c r="E750" s="184"/>
      <c r="F750" s="183"/>
      <c r="G750" s="184"/>
      <c r="H750" s="183"/>
      <c r="I750" s="184"/>
      <c r="J750" s="183"/>
    </row>
    <row r="751" spans="3:10">
      <c r="C751" s="183"/>
      <c r="D751" s="183"/>
      <c r="E751" s="184"/>
      <c r="F751" s="183"/>
      <c r="G751" s="184"/>
      <c r="H751" s="183"/>
      <c r="I751" s="184"/>
      <c r="J751" s="183"/>
    </row>
    <row r="752" spans="3:10">
      <c r="C752" s="183"/>
      <c r="D752" s="183"/>
      <c r="E752" s="184"/>
      <c r="F752" s="183"/>
      <c r="G752" s="184"/>
      <c r="H752" s="183"/>
      <c r="I752" s="184"/>
      <c r="J752" s="183"/>
    </row>
    <row r="753" spans="3:10">
      <c r="C753" s="183"/>
      <c r="D753" s="183"/>
      <c r="E753" s="184"/>
      <c r="F753" s="183"/>
      <c r="G753" s="184"/>
      <c r="H753" s="183"/>
      <c r="I753" s="184"/>
      <c r="J753" s="183"/>
    </row>
    <row r="754" spans="3:10">
      <c r="C754" s="183"/>
      <c r="D754" s="183"/>
      <c r="E754" s="184"/>
      <c r="F754" s="183"/>
      <c r="G754" s="184"/>
      <c r="H754" s="183"/>
      <c r="I754" s="184"/>
      <c r="J754" s="183"/>
    </row>
    <row r="755" spans="3:10">
      <c r="C755" s="183"/>
      <c r="D755" s="183"/>
      <c r="E755" s="184"/>
      <c r="F755" s="183"/>
      <c r="G755" s="184"/>
      <c r="H755" s="183"/>
      <c r="I755" s="184"/>
      <c r="J755" s="183"/>
    </row>
    <row r="756" spans="3:10">
      <c r="C756" s="183"/>
      <c r="D756" s="183"/>
      <c r="E756" s="184"/>
      <c r="F756" s="183"/>
      <c r="G756" s="184"/>
      <c r="H756" s="183"/>
      <c r="I756" s="184"/>
      <c r="J756" s="183"/>
    </row>
    <row r="757" spans="3:10">
      <c r="C757" s="183"/>
      <c r="D757" s="183"/>
      <c r="E757" s="184"/>
      <c r="F757" s="183"/>
      <c r="G757" s="184"/>
      <c r="H757" s="183"/>
      <c r="I757" s="184"/>
      <c r="J757" s="183"/>
    </row>
    <row r="758" spans="3:10">
      <c r="C758" s="183"/>
      <c r="D758" s="183"/>
      <c r="E758" s="184"/>
      <c r="F758" s="183"/>
      <c r="G758" s="184"/>
      <c r="H758" s="183"/>
      <c r="I758" s="184"/>
      <c r="J758" s="183"/>
    </row>
    <row r="759" spans="3:10">
      <c r="C759" s="183"/>
      <c r="D759" s="183"/>
      <c r="E759" s="184"/>
      <c r="F759" s="183"/>
      <c r="G759" s="184"/>
      <c r="H759" s="183"/>
      <c r="I759" s="184"/>
      <c r="J759" s="183"/>
    </row>
    <row r="760" spans="3:10">
      <c r="C760" s="183"/>
      <c r="D760" s="183"/>
      <c r="E760" s="184"/>
      <c r="F760" s="183"/>
      <c r="G760" s="184"/>
      <c r="H760" s="183"/>
      <c r="I760" s="184"/>
      <c r="J760" s="183"/>
    </row>
    <row r="761" spans="3:10">
      <c r="C761" s="183"/>
      <c r="D761" s="183"/>
      <c r="E761" s="184"/>
      <c r="F761" s="183"/>
      <c r="G761" s="184"/>
      <c r="H761" s="183"/>
      <c r="I761" s="184"/>
      <c r="J761" s="183"/>
    </row>
    <row r="762" spans="3:10">
      <c r="C762" s="183"/>
      <c r="D762" s="183"/>
      <c r="E762" s="184"/>
      <c r="F762" s="183"/>
      <c r="G762" s="184"/>
      <c r="H762" s="183"/>
      <c r="I762" s="184"/>
      <c r="J762" s="183"/>
    </row>
    <row r="763" spans="3:10">
      <c r="C763" s="183"/>
      <c r="D763" s="183"/>
      <c r="E763" s="184"/>
      <c r="F763" s="183"/>
      <c r="G763" s="184"/>
      <c r="H763" s="183"/>
      <c r="I763" s="184"/>
      <c r="J763" s="183"/>
    </row>
    <row r="764" spans="3:10">
      <c r="C764" s="183"/>
      <c r="D764" s="183"/>
      <c r="E764" s="184"/>
      <c r="F764" s="183"/>
      <c r="G764" s="184"/>
      <c r="H764" s="183"/>
      <c r="I764" s="184"/>
      <c r="J764" s="183"/>
    </row>
    <row r="765" spans="3:10">
      <c r="C765" s="183"/>
      <c r="D765" s="183"/>
      <c r="E765" s="184"/>
      <c r="F765" s="183"/>
      <c r="G765" s="184"/>
      <c r="H765" s="183"/>
      <c r="I765" s="184"/>
      <c r="J765" s="183"/>
    </row>
    <row r="766" spans="3:10">
      <c r="C766" s="183"/>
      <c r="D766" s="183"/>
      <c r="E766" s="184"/>
      <c r="F766" s="183"/>
      <c r="G766" s="184"/>
      <c r="H766" s="183"/>
      <c r="I766" s="184"/>
      <c r="J766" s="183"/>
    </row>
    <row r="767" spans="3:10">
      <c r="C767" s="183"/>
      <c r="D767" s="183"/>
      <c r="E767" s="184"/>
      <c r="F767" s="183"/>
      <c r="G767" s="184"/>
      <c r="H767" s="183"/>
      <c r="I767" s="184"/>
      <c r="J767" s="183"/>
    </row>
    <row r="768" spans="3:10">
      <c r="C768" s="183"/>
      <c r="D768" s="183"/>
      <c r="E768" s="184"/>
      <c r="F768" s="183"/>
      <c r="G768" s="184"/>
      <c r="H768" s="183"/>
      <c r="I768" s="184"/>
      <c r="J768" s="183"/>
    </row>
    <row r="769" spans="3:10">
      <c r="C769" s="183"/>
      <c r="D769" s="183"/>
      <c r="E769" s="184"/>
      <c r="F769" s="183"/>
      <c r="G769" s="184"/>
      <c r="H769" s="183"/>
      <c r="I769" s="184"/>
      <c r="J769" s="183"/>
    </row>
    <row r="770" spans="3:10">
      <c r="C770" s="183"/>
      <c r="D770" s="183"/>
      <c r="E770" s="184"/>
      <c r="F770" s="183"/>
      <c r="G770" s="184"/>
      <c r="H770" s="183"/>
      <c r="I770" s="184"/>
      <c r="J770" s="183"/>
    </row>
    <row r="771" spans="3:10">
      <c r="C771" s="183"/>
      <c r="D771" s="183"/>
      <c r="E771" s="184"/>
      <c r="F771" s="183"/>
      <c r="G771" s="184"/>
      <c r="H771" s="183"/>
      <c r="I771" s="184"/>
      <c r="J771" s="183"/>
    </row>
    <row r="772" spans="3:10">
      <c r="C772" s="183"/>
      <c r="D772" s="183"/>
      <c r="E772" s="184"/>
      <c r="F772" s="183"/>
      <c r="G772" s="184"/>
      <c r="H772" s="183"/>
      <c r="I772" s="184"/>
      <c r="J772" s="183"/>
    </row>
    <row r="773" spans="3:10">
      <c r="C773" s="183"/>
      <c r="D773" s="183"/>
      <c r="E773" s="184"/>
      <c r="F773" s="183"/>
      <c r="G773" s="184"/>
      <c r="H773" s="183"/>
      <c r="I773" s="184"/>
      <c r="J773" s="183"/>
    </row>
    <row r="774" spans="3:10">
      <c r="C774" s="183"/>
      <c r="D774" s="183"/>
      <c r="E774" s="184"/>
      <c r="F774" s="183"/>
      <c r="G774" s="184"/>
      <c r="H774" s="183"/>
      <c r="I774" s="184"/>
      <c r="J774" s="183"/>
    </row>
    <row r="775" spans="3:10">
      <c r="C775" s="183"/>
      <c r="D775" s="183"/>
      <c r="E775" s="184"/>
      <c r="F775" s="183"/>
      <c r="G775" s="184"/>
      <c r="H775" s="183"/>
      <c r="I775" s="184"/>
      <c r="J775" s="183"/>
    </row>
    <row r="776" spans="3:10">
      <c r="C776" s="183"/>
      <c r="D776" s="183"/>
      <c r="E776" s="184"/>
      <c r="F776" s="183"/>
      <c r="G776" s="184"/>
      <c r="H776" s="183"/>
      <c r="I776" s="184"/>
      <c r="J776" s="183"/>
    </row>
    <row r="777" spans="3:10">
      <c r="C777" s="183"/>
      <c r="D777" s="183"/>
      <c r="E777" s="184"/>
      <c r="F777" s="183"/>
      <c r="G777" s="184"/>
      <c r="H777" s="183"/>
      <c r="I777" s="184"/>
      <c r="J777" s="183"/>
    </row>
    <row r="778" spans="3:10">
      <c r="C778" s="183"/>
      <c r="D778" s="183"/>
      <c r="E778" s="184"/>
      <c r="F778" s="183"/>
      <c r="G778" s="184"/>
      <c r="H778" s="183"/>
      <c r="I778" s="184"/>
      <c r="J778" s="183"/>
    </row>
    <row r="779" spans="3:10">
      <c r="C779" s="183"/>
      <c r="D779" s="183"/>
      <c r="E779" s="184"/>
      <c r="F779" s="183"/>
      <c r="G779" s="184"/>
      <c r="H779" s="183"/>
      <c r="I779" s="184"/>
      <c r="J779" s="183"/>
    </row>
    <row r="780" spans="3:10">
      <c r="C780" s="183"/>
      <c r="D780" s="183"/>
      <c r="E780" s="184"/>
      <c r="F780" s="183"/>
      <c r="G780" s="184"/>
      <c r="H780" s="183"/>
      <c r="I780" s="184"/>
      <c r="J780" s="183"/>
    </row>
    <row r="781" spans="3:10">
      <c r="C781" s="183"/>
      <c r="D781" s="183"/>
      <c r="E781" s="184"/>
      <c r="F781" s="183"/>
      <c r="G781" s="184"/>
      <c r="H781" s="183"/>
      <c r="I781" s="184"/>
      <c r="J781" s="183"/>
    </row>
    <row r="782" spans="3:10">
      <c r="C782" s="183"/>
      <c r="D782" s="183"/>
      <c r="E782" s="184"/>
      <c r="F782" s="183"/>
      <c r="G782" s="184"/>
      <c r="H782" s="183"/>
      <c r="I782" s="184"/>
      <c r="J782" s="183"/>
    </row>
    <row r="783" spans="3:10">
      <c r="C783" s="183"/>
      <c r="D783" s="183"/>
      <c r="E783" s="184"/>
      <c r="F783" s="183"/>
      <c r="G783" s="184"/>
      <c r="H783" s="183"/>
      <c r="I783" s="184"/>
      <c r="J783" s="183"/>
    </row>
    <row r="784" spans="3:10">
      <c r="C784" s="183"/>
      <c r="D784" s="183"/>
      <c r="E784" s="184"/>
      <c r="F784" s="183"/>
      <c r="G784" s="184"/>
      <c r="H784" s="183"/>
      <c r="I784" s="184"/>
      <c r="J784" s="183"/>
    </row>
    <row r="785" spans="3:10">
      <c r="C785" s="183"/>
      <c r="D785" s="183"/>
      <c r="E785" s="184"/>
      <c r="F785" s="183"/>
      <c r="G785" s="184"/>
      <c r="H785" s="183"/>
      <c r="I785" s="184"/>
      <c r="J785" s="183"/>
    </row>
    <row r="786" spans="3:10">
      <c r="C786" s="183"/>
      <c r="D786" s="183"/>
      <c r="E786" s="184"/>
      <c r="F786" s="183"/>
      <c r="G786" s="184"/>
      <c r="H786" s="183"/>
      <c r="I786" s="184"/>
      <c r="J786" s="183"/>
    </row>
    <row r="787" spans="3:10">
      <c r="C787" s="183"/>
      <c r="D787" s="183"/>
      <c r="E787" s="184"/>
      <c r="F787" s="183"/>
      <c r="G787" s="184"/>
      <c r="H787" s="183"/>
      <c r="I787" s="184"/>
      <c r="J787" s="183"/>
    </row>
    <row r="788" spans="3:10">
      <c r="C788" s="183"/>
      <c r="D788" s="183"/>
      <c r="E788" s="184"/>
      <c r="F788" s="183"/>
      <c r="G788" s="184"/>
      <c r="H788" s="183"/>
      <c r="I788" s="184"/>
      <c r="J788" s="183"/>
    </row>
    <row r="789" spans="3:10">
      <c r="C789" s="183"/>
      <c r="D789" s="183"/>
      <c r="E789" s="184"/>
      <c r="F789" s="183"/>
      <c r="G789" s="184"/>
      <c r="H789" s="183"/>
      <c r="I789" s="184"/>
      <c r="J789" s="183"/>
    </row>
    <row r="790" spans="3:10">
      <c r="C790" s="183"/>
      <c r="D790" s="183"/>
      <c r="E790" s="184"/>
      <c r="F790" s="183"/>
      <c r="G790" s="184"/>
      <c r="H790" s="183"/>
      <c r="I790" s="184"/>
      <c r="J790" s="183"/>
    </row>
    <row r="791" spans="3:10">
      <c r="C791" s="183"/>
      <c r="D791" s="183"/>
      <c r="E791" s="184"/>
      <c r="F791" s="183"/>
      <c r="G791" s="184"/>
      <c r="H791" s="183"/>
      <c r="I791" s="184"/>
      <c r="J791" s="183"/>
    </row>
    <row r="792" spans="3:10">
      <c r="C792" s="183"/>
      <c r="D792" s="183"/>
      <c r="E792" s="184"/>
      <c r="F792" s="183"/>
      <c r="G792" s="184"/>
      <c r="H792" s="183"/>
      <c r="I792" s="184"/>
      <c r="J792" s="183"/>
    </row>
    <row r="793" spans="3:10">
      <c r="C793" s="183"/>
      <c r="D793" s="183"/>
      <c r="E793" s="184"/>
      <c r="F793" s="183"/>
      <c r="G793" s="184"/>
      <c r="H793" s="183"/>
      <c r="I793" s="184"/>
      <c r="J793" s="183"/>
    </row>
    <row r="794" spans="3:10">
      <c r="C794" s="183"/>
      <c r="D794" s="183"/>
      <c r="E794" s="184"/>
      <c r="F794" s="183"/>
      <c r="G794" s="184"/>
      <c r="H794" s="183"/>
      <c r="I794" s="184"/>
      <c r="J794" s="183"/>
    </row>
    <row r="795" spans="3:10">
      <c r="C795" s="183"/>
      <c r="D795" s="183"/>
      <c r="E795" s="184"/>
      <c r="F795" s="183"/>
      <c r="G795" s="184"/>
      <c r="H795" s="183"/>
      <c r="I795" s="184"/>
      <c r="J795" s="183"/>
    </row>
    <row r="796" spans="3:10">
      <c r="C796" s="183"/>
      <c r="D796" s="183"/>
      <c r="E796" s="184"/>
      <c r="F796" s="183"/>
      <c r="G796" s="184"/>
      <c r="H796" s="183"/>
      <c r="I796" s="184"/>
      <c r="J796" s="183"/>
    </row>
    <row r="797" spans="3:10">
      <c r="C797" s="183"/>
      <c r="D797" s="183"/>
      <c r="E797" s="184"/>
      <c r="F797" s="183"/>
      <c r="G797" s="184"/>
      <c r="H797" s="183"/>
      <c r="I797" s="184"/>
      <c r="J797" s="183"/>
    </row>
    <row r="798" spans="3:10">
      <c r="C798" s="183"/>
      <c r="D798" s="183"/>
      <c r="E798" s="184"/>
      <c r="F798" s="183"/>
      <c r="G798" s="184"/>
      <c r="H798" s="183"/>
      <c r="I798" s="184"/>
      <c r="J798" s="183"/>
    </row>
    <row r="799" spans="3:10">
      <c r="C799" s="183"/>
      <c r="D799" s="183"/>
      <c r="E799" s="184"/>
      <c r="F799" s="183"/>
      <c r="G799" s="184"/>
      <c r="H799" s="183"/>
      <c r="I799" s="184"/>
      <c r="J799" s="183"/>
    </row>
    <row r="800" spans="3:10">
      <c r="C800" s="183"/>
      <c r="D800" s="183"/>
      <c r="E800" s="184"/>
      <c r="F800" s="183"/>
      <c r="G800" s="184"/>
      <c r="H800" s="183"/>
      <c r="I800" s="184"/>
      <c r="J800" s="183"/>
    </row>
    <row r="801" spans="3:10">
      <c r="C801" s="183"/>
      <c r="D801" s="183"/>
      <c r="E801" s="184"/>
      <c r="F801" s="183"/>
      <c r="G801" s="184"/>
      <c r="H801" s="183"/>
      <c r="I801" s="184"/>
      <c r="J801" s="183"/>
    </row>
    <row r="802" spans="3:10">
      <c r="C802" s="183"/>
      <c r="D802" s="183"/>
      <c r="E802" s="184"/>
      <c r="F802" s="183"/>
      <c r="G802" s="184"/>
      <c r="H802" s="183"/>
      <c r="I802" s="184"/>
      <c r="J802" s="183"/>
    </row>
    <row r="803" spans="3:10">
      <c r="C803" s="183"/>
      <c r="D803" s="183"/>
      <c r="E803" s="184"/>
      <c r="F803" s="183"/>
      <c r="G803" s="184"/>
      <c r="H803" s="183"/>
      <c r="I803" s="184"/>
      <c r="J803" s="183"/>
    </row>
    <row r="804" spans="3:10">
      <c r="C804" s="183"/>
      <c r="D804" s="183"/>
      <c r="E804" s="184"/>
      <c r="F804" s="183"/>
      <c r="G804" s="184"/>
      <c r="H804" s="183"/>
      <c r="I804" s="184"/>
      <c r="J804" s="183"/>
    </row>
    <row r="805" spans="3:10">
      <c r="C805" s="183"/>
      <c r="D805" s="183"/>
      <c r="E805" s="184"/>
      <c r="F805" s="183"/>
      <c r="G805" s="184"/>
      <c r="H805" s="183"/>
      <c r="I805" s="184"/>
      <c r="J805" s="183"/>
    </row>
    <row r="806" spans="3:10">
      <c r="C806" s="183"/>
      <c r="D806" s="183"/>
      <c r="E806" s="184"/>
      <c r="F806" s="183"/>
      <c r="G806" s="184"/>
      <c r="H806" s="183"/>
      <c r="I806" s="184"/>
      <c r="J806" s="183"/>
    </row>
    <row r="807" spans="3:10">
      <c r="C807" s="183"/>
      <c r="D807" s="183"/>
      <c r="E807" s="184"/>
      <c r="F807" s="183"/>
      <c r="G807" s="184"/>
      <c r="H807" s="183"/>
      <c r="I807" s="184"/>
      <c r="J807" s="183"/>
    </row>
    <row r="808" spans="3:10">
      <c r="C808" s="183"/>
      <c r="D808" s="183"/>
      <c r="E808" s="184"/>
      <c r="F808" s="183"/>
      <c r="G808" s="184"/>
      <c r="H808" s="183"/>
      <c r="I808" s="184"/>
      <c r="J808" s="183"/>
    </row>
    <row r="809" spans="3:10">
      <c r="C809" s="183"/>
      <c r="D809" s="183"/>
      <c r="E809" s="184"/>
      <c r="F809" s="183"/>
      <c r="G809" s="184"/>
      <c r="H809" s="183"/>
      <c r="I809" s="184"/>
      <c r="J809" s="183"/>
    </row>
    <row r="810" spans="3:10">
      <c r="C810" s="183"/>
      <c r="D810" s="183"/>
      <c r="E810" s="184"/>
      <c r="F810" s="183"/>
      <c r="G810" s="184"/>
      <c r="H810" s="183"/>
      <c r="I810" s="184"/>
      <c r="J810" s="183"/>
    </row>
    <row r="811" spans="3:10">
      <c r="C811" s="183"/>
      <c r="D811" s="183"/>
      <c r="E811" s="184"/>
      <c r="F811" s="183"/>
      <c r="G811" s="184"/>
      <c r="H811" s="183"/>
      <c r="I811" s="184"/>
      <c r="J811" s="183"/>
    </row>
    <row r="812" spans="3:10">
      <c r="C812" s="183"/>
      <c r="D812" s="183"/>
      <c r="E812" s="184"/>
      <c r="F812" s="183"/>
      <c r="G812" s="184"/>
      <c r="H812" s="183"/>
      <c r="I812" s="184"/>
      <c r="J812" s="183"/>
    </row>
    <row r="813" spans="3:10">
      <c r="C813" s="183"/>
      <c r="D813" s="183"/>
      <c r="E813" s="184"/>
      <c r="F813" s="183"/>
      <c r="G813" s="184"/>
      <c r="H813" s="183"/>
      <c r="I813" s="184"/>
      <c r="J813" s="183"/>
    </row>
    <row r="814" spans="3:10">
      <c r="C814" s="183"/>
      <c r="D814" s="183"/>
      <c r="E814" s="184"/>
      <c r="F814" s="183"/>
      <c r="G814" s="184"/>
      <c r="H814" s="183"/>
      <c r="I814" s="184"/>
      <c r="J814" s="183"/>
    </row>
    <row r="815" spans="3:10">
      <c r="C815" s="183"/>
      <c r="D815" s="183"/>
      <c r="E815" s="184"/>
      <c r="F815" s="183"/>
      <c r="G815" s="184"/>
      <c r="H815" s="183"/>
      <c r="I815" s="184"/>
      <c r="J815" s="183"/>
    </row>
    <row r="816" spans="3:10">
      <c r="C816" s="183"/>
      <c r="D816" s="183"/>
      <c r="E816" s="184"/>
      <c r="F816" s="183"/>
      <c r="G816" s="184"/>
      <c r="H816" s="183"/>
      <c r="I816" s="184"/>
      <c r="J816" s="183"/>
    </row>
    <row r="817" spans="3:10">
      <c r="C817" s="183"/>
      <c r="D817" s="183"/>
      <c r="E817" s="184"/>
      <c r="F817" s="183"/>
      <c r="G817" s="184"/>
      <c r="H817" s="183"/>
      <c r="I817" s="184"/>
      <c r="J817" s="183"/>
    </row>
    <row r="818" spans="3:10">
      <c r="C818" s="183"/>
      <c r="D818" s="183"/>
      <c r="E818" s="184"/>
      <c r="F818" s="183"/>
      <c r="G818" s="184"/>
      <c r="H818" s="183"/>
      <c r="I818" s="184"/>
      <c r="J818" s="183"/>
    </row>
    <row r="819" spans="3:10">
      <c r="C819" s="183"/>
      <c r="D819" s="183"/>
      <c r="E819" s="184"/>
      <c r="F819" s="183"/>
      <c r="G819" s="184"/>
      <c r="H819" s="183"/>
      <c r="I819" s="184"/>
      <c r="J819" s="183"/>
    </row>
    <row r="820" spans="3:10">
      <c r="C820" s="183"/>
      <c r="D820" s="183"/>
      <c r="E820" s="184"/>
      <c r="F820" s="183"/>
      <c r="G820" s="184"/>
      <c r="H820" s="183"/>
      <c r="I820" s="184"/>
      <c r="J820" s="183"/>
    </row>
    <row r="821" spans="3:10">
      <c r="C821" s="183"/>
      <c r="D821" s="183"/>
      <c r="E821" s="184"/>
      <c r="F821" s="183"/>
      <c r="G821" s="184"/>
      <c r="H821" s="183"/>
      <c r="I821" s="184"/>
      <c r="J821" s="183"/>
    </row>
    <row r="822" spans="3:10">
      <c r="C822" s="183"/>
      <c r="D822" s="183"/>
      <c r="E822" s="184"/>
      <c r="F822" s="183"/>
      <c r="G822" s="184"/>
      <c r="H822" s="183"/>
      <c r="I822" s="184"/>
      <c r="J822" s="183"/>
    </row>
    <row r="823" spans="3:10">
      <c r="C823" s="183"/>
      <c r="D823" s="183"/>
      <c r="E823" s="184"/>
      <c r="F823" s="183"/>
      <c r="G823" s="184"/>
      <c r="H823" s="183"/>
      <c r="I823" s="184"/>
      <c r="J823" s="183"/>
    </row>
    <row r="824" spans="3:10">
      <c r="C824" s="183"/>
      <c r="D824" s="183"/>
      <c r="E824" s="184"/>
      <c r="F824" s="183"/>
      <c r="G824" s="184"/>
      <c r="H824" s="183"/>
      <c r="I824" s="184"/>
      <c r="J824" s="183"/>
    </row>
    <row r="825" spans="3:10">
      <c r="C825" s="183"/>
      <c r="D825" s="183"/>
      <c r="E825" s="184"/>
      <c r="F825" s="183"/>
      <c r="G825" s="184"/>
      <c r="H825" s="183"/>
      <c r="I825" s="184"/>
      <c r="J825" s="183"/>
    </row>
    <row r="826" spans="3:10">
      <c r="C826" s="183"/>
      <c r="D826" s="183"/>
      <c r="E826" s="184"/>
      <c r="F826" s="183"/>
      <c r="G826" s="184"/>
      <c r="H826" s="183"/>
      <c r="I826" s="184"/>
      <c r="J826" s="183"/>
    </row>
    <row r="827" spans="3:10">
      <c r="C827" s="183"/>
      <c r="D827" s="183"/>
      <c r="E827" s="184"/>
      <c r="F827" s="183"/>
      <c r="G827" s="184"/>
      <c r="H827" s="183"/>
      <c r="I827" s="184"/>
      <c r="J827" s="183"/>
    </row>
    <row r="828" spans="3:10">
      <c r="C828" s="183"/>
      <c r="D828" s="183"/>
      <c r="E828" s="184"/>
      <c r="F828" s="183"/>
      <c r="G828" s="184"/>
      <c r="H828" s="183"/>
      <c r="I828" s="184"/>
      <c r="J828" s="183"/>
    </row>
    <row r="829" spans="3:10">
      <c r="C829" s="183"/>
      <c r="D829" s="183"/>
      <c r="E829" s="184"/>
      <c r="F829" s="183"/>
      <c r="G829" s="184"/>
      <c r="H829" s="183"/>
      <c r="I829" s="184"/>
      <c r="J829" s="183"/>
    </row>
    <row r="830" spans="3:10">
      <c r="C830" s="183"/>
      <c r="D830" s="183"/>
      <c r="E830" s="184"/>
      <c r="F830" s="183"/>
      <c r="G830" s="184"/>
      <c r="H830" s="183"/>
      <c r="I830" s="184"/>
      <c r="J830" s="183"/>
    </row>
    <row r="831" spans="3:10">
      <c r="C831" s="183"/>
      <c r="D831" s="183"/>
      <c r="E831" s="184"/>
      <c r="F831" s="183"/>
      <c r="G831" s="184"/>
      <c r="H831" s="183"/>
      <c r="I831" s="184"/>
      <c r="J831" s="183"/>
    </row>
    <row r="832" spans="3:10">
      <c r="C832" s="183"/>
      <c r="D832" s="183"/>
      <c r="E832" s="184"/>
      <c r="F832" s="183"/>
      <c r="G832" s="184"/>
      <c r="H832" s="183"/>
      <c r="I832" s="184"/>
      <c r="J832" s="183"/>
    </row>
    <row r="833" spans="3:10">
      <c r="C833" s="183"/>
      <c r="D833" s="183"/>
      <c r="E833" s="184"/>
      <c r="F833" s="183"/>
      <c r="G833" s="184"/>
      <c r="H833" s="183"/>
      <c r="I833" s="184"/>
      <c r="J833" s="183"/>
    </row>
    <row r="834" spans="3:10">
      <c r="C834" s="183"/>
      <c r="D834" s="183"/>
      <c r="E834" s="184"/>
      <c r="F834" s="183"/>
      <c r="G834" s="184"/>
      <c r="H834" s="183"/>
      <c r="I834" s="184"/>
      <c r="J834" s="183"/>
    </row>
    <row r="835" spans="3:10">
      <c r="C835" s="183"/>
      <c r="D835" s="183"/>
      <c r="E835" s="184"/>
      <c r="F835" s="183"/>
      <c r="G835" s="184"/>
      <c r="H835" s="183"/>
      <c r="I835" s="184"/>
      <c r="J835" s="183"/>
    </row>
    <row r="836" spans="3:10">
      <c r="C836" s="183"/>
      <c r="D836" s="183"/>
      <c r="E836" s="184"/>
      <c r="F836" s="183"/>
      <c r="G836" s="184"/>
      <c r="H836" s="183"/>
      <c r="I836" s="184"/>
      <c r="J836" s="183"/>
    </row>
    <row r="837" spans="3:10">
      <c r="C837" s="183"/>
      <c r="D837" s="183"/>
      <c r="E837" s="184"/>
      <c r="F837" s="183"/>
      <c r="G837" s="184"/>
      <c r="H837" s="183"/>
      <c r="I837" s="184"/>
      <c r="J837" s="183"/>
    </row>
    <row r="838" spans="3:10">
      <c r="C838" s="183"/>
      <c r="D838" s="183"/>
      <c r="E838" s="184"/>
      <c r="F838" s="183"/>
      <c r="G838" s="184"/>
      <c r="H838" s="183"/>
      <c r="I838" s="184"/>
      <c r="J838" s="183"/>
    </row>
    <row r="839" spans="3:10">
      <c r="C839" s="183"/>
      <c r="D839" s="183"/>
      <c r="E839" s="184"/>
      <c r="F839" s="183"/>
      <c r="G839" s="184"/>
      <c r="H839" s="183"/>
      <c r="I839" s="184"/>
      <c r="J839" s="183"/>
    </row>
    <row r="840" spans="3:10">
      <c r="C840" s="183"/>
      <c r="D840" s="183"/>
      <c r="E840" s="184"/>
      <c r="F840" s="183"/>
      <c r="G840" s="184"/>
      <c r="H840" s="183"/>
      <c r="I840" s="184"/>
      <c r="J840" s="183"/>
    </row>
    <row r="841" spans="3:10">
      <c r="C841" s="183"/>
      <c r="D841" s="183"/>
      <c r="E841" s="184"/>
      <c r="F841" s="183"/>
      <c r="G841" s="184"/>
      <c r="H841" s="183"/>
      <c r="I841" s="184"/>
      <c r="J841" s="183"/>
    </row>
    <row r="842" spans="3:10">
      <c r="C842" s="183"/>
      <c r="D842" s="183"/>
      <c r="E842" s="184"/>
      <c r="F842" s="183"/>
      <c r="G842" s="184"/>
      <c r="H842" s="183"/>
      <c r="I842" s="184"/>
      <c r="J842" s="183"/>
    </row>
    <row r="843" spans="3:10">
      <c r="C843" s="183"/>
      <c r="D843" s="183"/>
      <c r="E843" s="184"/>
      <c r="F843" s="183"/>
      <c r="G843" s="184"/>
      <c r="H843" s="183"/>
      <c r="I843" s="184"/>
      <c r="J843" s="183"/>
    </row>
    <row r="844" spans="3:10">
      <c r="C844" s="183"/>
      <c r="D844" s="183"/>
      <c r="E844" s="184"/>
      <c r="F844" s="183"/>
      <c r="G844" s="184"/>
      <c r="H844" s="183"/>
      <c r="I844" s="184"/>
      <c r="J844" s="183"/>
    </row>
    <row r="845" spans="3:10">
      <c r="C845" s="183"/>
      <c r="D845" s="183"/>
      <c r="E845" s="184"/>
      <c r="F845" s="183"/>
      <c r="G845" s="184"/>
      <c r="H845" s="183"/>
      <c r="I845" s="184"/>
      <c r="J845" s="183"/>
    </row>
    <row r="846" spans="3:10">
      <c r="C846" s="183"/>
      <c r="D846" s="183"/>
      <c r="E846" s="184"/>
      <c r="F846" s="183"/>
      <c r="G846" s="184"/>
      <c r="H846" s="183"/>
      <c r="I846" s="184"/>
      <c r="J846" s="183"/>
    </row>
    <row r="847" spans="3:10">
      <c r="C847" s="183"/>
      <c r="D847" s="183"/>
      <c r="E847" s="184"/>
      <c r="F847" s="183"/>
      <c r="G847" s="184"/>
      <c r="H847" s="183"/>
      <c r="I847" s="184"/>
      <c r="J847" s="183"/>
    </row>
    <row r="848" spans="3:10">
      <c r="C848" s="183"/>
      <c r="D848" s="183"/>
      <c r="E848" s="184"/>
      <c r="F848" s="183"/>
      <c r="G848" s="184"/>
      <c r="H848" s="183"/>
      <c r="I848" s="184"/>
      <c r="J848" s="183"/>
    </row>
    <row r="849" spans="3:10">
      <c r="C849" s="183"/>
      <c r="D849" s="183"/>
      <c r="E849" s="184"/>
      <c r="F849" s="183"/>
      <c r="G849" s="184"/>
      <c r="H849" s="183"/>
      <c r="I849" s="184"/>
      <c r="J849" s="183"/>
    </row>
    <row r="850" spans="3:10">
      <c r="C850" s="183"/>
      <c r="D850" s="183"/>
      <c r="E850" s="184"/>
      <c r="F850" s="183"/>
      <c r="G850" s="184"/>
      <c r="H850" s="183"/>
      <c r="I850" s="184"/>
      <c r="J850" s="183"/>
    </row>
    <row r="851" spans="3:10">
      <c r="C851" s="183"/>
      <c r="D851" s="183"/>
      <c r="E851" s="184"/>
      <c r="F851" s="183"/>
      <c r="G851" s="184"/>
      <c r="H851" s="183"/>
      <c r="I851" s="184"/>
      <c r="J851" s="183"/>
    </row>
    <row r="852" spans="3:10">
      <c r="C852" s="183"/>
      <c r="D852" s="183"/>
      <c r="E852" s="184"/>
      <c r="F852" s="183"/>
      <c r="G852" s="184"/>
      <c r="H852" s="183"/>
      <c r="I852" s="184"/>
      <c r="J852" s="183"/>
    </row>
    <row r="853" spans="3:10">
      <c r="C853" s="183"/>
      <c r="D853" s="183"/>
      <c r="E853" s="184"/>
      <c r="F853" s="183"/>
      <c r="G853" s="184"/>
      <c r="H853" s="183"/>
      <c r="I853" s="184"/>
      <c r="J853" s="183"/>
    </row>
    <row r="854" spans="3:10">
      <c r="C854" s="183"/>
      <c r="D854" s="183"/>
      <c r="E854" s="184"/>
      <c r="F854" s="183"/>
      <c r="G854" s="184"/>
      <c r="H854" s="183"/>
      <c r="I854" s="184"/>
      <c r="J854" s="183"/>
    </row>
    <row r="855" spans="3:10">
      <c r="C855" s="183"/>
      <c r="D855" s="183"/>
      <c r="E855" s="184"/>
      <c r="F855" s="183"/>
      <c r="G855" s="184"/>
      <c r="H855" s="183"/>
      <c r="I855" s="184"/>
      <c r="J855" s="183"/>
    </row>
    <row r="856" spans="3:10">
      <c r="C856" s="183"/>
      <c r="D856" s="183"/>
      <c r="E856" s="184"/>
      <c r="F856" s="183"/>
      <c r="G856" s="184"/>
      <c r="H856" s="183"/>
      <c r="I856" s="184"/>
      <c r="J856" s="183"/>
    </row>
    <row r="857" spans="3:10">
      <c r="C857" s="183"/>
      <c r="D857" s="183"/>
      <c r="E857" s="184"/>
      <c r="F857" s="183"/>
      <c r="G857" s="184"/>
      <c r="H857" s="183"/>
      <c r="I857" s="184"/>
      <c r="J857" s="183"/>
    </row>
    <row r="858" spans="3:10">
      <c r="C858" s="183"/>
      <c r="D858" s="183"/>
      <c r="E858" s="184"/>
      <c r="F858" s="183"/>
      <c r="G858" s="184"/>
      <c r="H858" s="183"/>
      <c r="I858" s="184"/>
      <c r="J858" s="183"/>
    </row>
    <row r="859" spans="3:10">
      <c r="C859" s="183"/>
      <c r="D859" s="183"/>
      <c r="E859" s="184"/>
      <c r="F859" s="183"/>
      <c r="G859" s="184"/>
      <c r="H859" s="183"/>
      <c r="I859" s="184"/>
      <c r="J859" s="183"/>
    </row>
    <row r="860" spans="3:10">
      <c r="C860" s="183"/>
      <c r="D860" s="183"/>
      <c r="E860" s="184"/>
      <c r="F860" s="183"/>
      <c r="G860" s="184"/>
      <c r="H860" s="183"/>
      <c r="I860" s="184"/>
      <c r="J860" s="183"/>
    </row>
    <row r="861" spans="3:10">
      <c r="C861" s="183"/>
      <c r="D861" s="183"/>
      <c r="E861" s="184"/>
      <c r="F861" s="183"/>
      <c r="G861" s="184"/>
      <c r="H861" s="183"/>
      <c r="I861" s="184"/>
      <c r="J861" s="183"/>
    </row>
    <row r="862" spans="3:10">
      <c r="C862" s="183"/>
      <c r="D862" s="183"/>
      <c r="E862" s="184"/>
      <c r="F862" s="183"/>
      <c r="G862" s="184"/>
      <c r="H862" s="183"/>
      <c r="I862" s="184"/>
      <c r="J862" s="183"/>
    </row>
    <row r="863" spans="3:10">
      <c r="C863" s="183"/>
      <c r="D863" s="183"/>
      <c r="E863" s="184"/>
      <c r="F863" s="183"/>
      <c r="G863" s="184"/>
      <c r="H863" s="183"/>
      <c r="I863" s="184"/>
      <c r="J863" s="183"/>
    </row>
    <row r="864" spans="3:10">
      <c r="C864" s="183"/>
      <c r="D864" s="183"/>
      <c r="E864" s="184"/>
      <c r="F864" s="183"/>
      <c r="G864" s="184"/>
      <c r="H864" s="183"/>
      <c r="I864" s="184"/>
      <c r="J864" s="183"/>
    </row>
    <row r="865" spans="3:10">
      <c r="C865" s="183"/>
      <c r="D865" s="183"/>
      <c r="E865" s="184"/>
      <c r="F865" s="183"/>
      <c r="G865" s="184"/>
      <c r="H865" s="183"/>
      <c r="I865" s="184"/>
      <c r="J865" s="183"/>
    </row>
    <row r="866" spans="3:10">
      <c r="C866" s="183"/>
      <c r="D866" s="183"/>
      <c r="E866" s="184"/>
      <c r="F866" s="183"/>
      <c r="G866" s="184"/>
      <c r="H866" s="183"/>
      <c r="I866" s="184"/>
      <c r="J866" s="183"/>
    </row>
    <row r="867" spans="3:10">
      <c r="C867" s="183"/>
      <c r="D867" s="183"/>
      <c r="E867" s="184"/>
      <c r="F867" s="183"/>
      <c r="G867" s="184"/>
      <c r="H867" s="183"/>
      <c r="I867" s="184"/>
      <c r="J867" s="183"/>
    </row>
    <row r="868" spans="3:10">
      <c r="C868" s="183"/>
      <c r="D868" s="183"/>
      <c r="E868" s="184"/>
      <c r="F868" s="183"/>
      <c r="G868" s="184"/>
      <c r="H868" s="183"/>
      <c r="I868" s="184"/>
      <c r="J868" s="183"/>
    </row>
    <row r="869" spans="3:10">
      <c r="C869" s="183"/>
      <c r="D869" s="183"/>
      <c r="E869" s="184"/>
      <c r="F869" s="183"/>
      <c r="G869" s="184"/>
      <c r="H869" s="183"/>
      <c r="I869" s="184"/>
      <c r="J869" s="183"/>
    </row>
    <row r="870" spans="3:10">
      <c r="C870" s="183"/>
      <c r="D870" s="183"/>
      <c r="E870" s="184"/>
      <c r="F870" s="183"/>
      <c r="G870" s="184"/>
      <c r="H870" s="183"/>
      <c r="I870" s="184"/>
      <c r="J870" s="183"/>
    </row>
    <row r="871" spans="3:10">
      <c r="C871" s="183"/>
      <c r="D871" s="183"/>
      <c r="E871" s="184"/>
      <c r="F871" s="183"/>
      <c r="G871" s="184"/>
      <c r="H871" s="183"/>
      <c r="I871" s="184"/>
      <c r="J871" s="183"/>
    </row>
    <row r="872" spans="3:10">
      <c r="C872" s="183"/>
      <c r="D872" s="183"/>
      <c r="E872" s="184"/>
      <c r="F872" s="183"/>
      <c r="G872" s="184"/>
      <c r="H872" s="183"/>
      <c r="I872" s="184"/>
      <c r="J872" s="183"/>
    </row>
    <row r="873" spans="3:10">
      <c r="C873" s="183"/>
      <c r="D873" s="183"/>
      <c r="E873" s="184"/>
      <c r="F873" s="183"/>
      <c r="G873" s="184"/>
      <c r="H873" s="183"/>
      <c r="I873" s="184"/>
      <c r="J873" s="183"/>
    </row>
    <row r="874" spans="3:10">
      <c r="C874" s="183"/>
      <c r="D874" s="183"/>
      <c r="E874" s="184"/>
      <c r="F874" s="183"/>
      <c r="G874" s="184"/>
      <c r="H874" s="183"/>
      <c r="I874" s="184"/>
      <c r="J874" s="183"/>
    </row>
    <row r="875" spans="3:10">
      <c r="C875" s="183"/>
      <c r="D875" s="183"/>
      <c r="E875" s="184"/>
      <c r="F875" s="183"/>
      <c r="G875" s="184"/>
      <c r="H875" s="183"/>
      <c r="I875" s="184"/>
      <c r="J875" s="183"/>
    </row>
    <row r="876" spans="3:10">
      <c r="C876" s="183"/>
      <c r="D876" s="183"/>
      <c r="E876" s="184"/>
      <c r="F876" s="183"/>
      <c r="G876" s="184"/>
      <c r="H876" s="183"/>
      <c r="I876" s="184"/>
      <c r="J876" s="183"/>
    </row>
    <row r="877" spans="3:10">
      <c r="C877" s="183"/>
      <c r="D877" s="183"/>
      <c r="E877" s="184"/>
      <c r="F877" s="183"/>
      <c r="G877" s="184"/>
      <c r="H877" s="183"/>
      <c r="I877" s="184"/>
      <c r="J877" s="183"/>
    </row>
    <row r="878" spans="3:10">
      <c r="C878" s="183"/>
      <c r="D878" s="183"/>
      <c r="E878" s="184"/>
      <c r="F878" s="183"/>
      <c r="G878" s="184"/>
      <c r="H878" s="183"/>
      <c r="I878" s="184"/>
      <c r="J878" s="183"/>
    </row>
    <row r="879" spans="3:10">
      <c r="C879" s="183"/>
      <c r="D879" s="183"/>
      <c r="E879" s="184"/>
      <c r="F879" s="183"/>
      <c r="G879" s="184"/>
      <c r="H879" s="183"/>
      <c r="I879" s="184"/>
      <c r="J879" s="183"/>
    </row>
    <row r="880" spans="3:10">
      <c r="C880" s="183"/>
      <c r="D880" s="183"/>
      <c r="E880" s="184"/>
      <c r="F880" s="183"/>
      <c r="G880" s="184"/>
      <c r="H880" s="183"/>
      <c r="I880" s="184"/>
      <c r="J880" s="183"/>
    </row>
    <row r="881" spans="3:10">
      <c r="C881" s="183"/>
      <c r="D881" s="183"/>
      <c r="E881" s="184"/>
      <c r="F881" s="183"/>
      <c r="G881" s="184"/>
      <c r="H881" s="183"/>
      <c r="I881" s="184"/>
      <c r="J881" s="183"/>
    </row>
    <row r="882" spans="3:10">
      <c r="C882" s="183"/>
      <c r="D882" s="183"/>
      <c r="E882" s="184"/>
      <c r="F882" s="183"/>
      <c r="G882" s="184"/>
      <c r="H882" s="183"/>
      <c r="I882" s="184"/>
      <c r="J882" s="183"/>
    </row>
    <row r="883" spans="3:10">
      <c r="C883" s="183"/>
      <c r="D883" s="183"/>
      <c r="E883" s="184"/>
      <c r="F883" s="183"/>
      <c r="G883" s="184"/>
      <c r="H883" s="183"/>
      <c r="I883" s="184"/>
      <c r="J883" s="183"/>
    </row>
    <row r="884" spans="3:10">
      <c r="C884" s="183"/>
      <c r="D884" s="183"/>
      <c r="E884" s="184"/>
      <c r="F884" s="183"/>
      <c r="G884" s="184"/>
      <c r="H884" s="183"/>
      <c r="I884" s="184"/>
      <c r="J884" s="183"/>
    </row>
    <row r="885" spans="3:10">
      <c r="C885" s="183"/>
      <c r="D885" s="183"/>
      <c r="E885" s="184"/>
      <c r="F885" s="183"/>
      <c r="G885" s="184"/>
      <c r="H885" s="183"/>
      <c r="I885" s="184"/>
      <c r="J885" s="183"/>
    </row>
    <row r="886" spans="3:10">
      <c r="C886" s="183"/>
      <c r="D886" s="183"/>
      <c r="E886" s="184"/>
      <c r="F886" s="183"/>
      <c r="G886" s="184"/>
      <c r="H886" s="183"/>
      <c r="I886" s="184"/>
      <c r="J886" s="183"/>
    </row>
    <row r="887" spans="3:10">
      <c r="C887" s="183"/>
      <c r="D887" s="183"/>
      <c r="E887" s="184"/>
      <c r="F887" s="183"/>
      <c r="G887" s="184"/>
      <c r="H887" s="183"/>
      <c r="I887" s="184"/>
      <c r="J887" s="183"/>
    </row>
    <row r="888" spans="3:10">
      <c r="C888" s="183"/>
      <c r="D888" s="183"/>
      <c r="E888" s="184"/>
      <c r="F888" s="183"/>
      <c r="G888" s="184"/>
      <c r="H888" s="183"/>
      <c r="I888" s="184"/>
      <c r="J888" s="183"/>
    </row>
    <row r="889" spans="3:10">
      <c r="C889" s="183"/>
      <c r="D889" s="183"/>
      <c r="E889" s="184"/>
      <c r="F889" s="183"/>
      <c r="G889" s="184"/>
      <c r="H889" s="183"/>
      <c r="I889" s="184"/>
      <c r="J889" s="183"/>
    </row>
    <row r="890" spans="3:10">
      <c r="C890" s="183"/>
      <c r="D890" s="183"/>
      <c r="E890" s="184"/>
      <c r="F890" s="183"/>
      <c r="G890" s="184"/>
      <c r="H890" s="183"/>
      <c r="I890" s="184"/>
      <c r="J890" s="183"/>
    </row>
    <row r="891" spans="3:10">
      <c r="C891" s="183"/>
      <c r="D891" s="183"/>
      <c r="E891" s="184"/>
      <c r="F891" s="183"/>
      <c r="G891" s="184"/>
      <c r="H891" s="183"/>
      <c r="I891" s="184"/>
      <c r="J891" s="183"/>
    </row>
    <row r="892" spans="3:10">
      <c r="C892" s="183"/>
      <c r="D892" s="183"/>
      <c r="E892" s="184"/>
      <c r="F892" s="183"/>
      <c r="G892" s="184"/>
      <c r="H892" s="183"/>
      <c r="I892" s="184"/>
      <c r="J892" s="183"/>
    </row>
    <row r="893" spans="3:10">
      <c r="C893" s="183"/>
      <c r="D893" s="183"/>
      <c r="E893" s="184"/>
      <c r="F893" s="183"/>
      <c r="G893" s="184"/>
      <c r="H893" s="183"/>
      <c r="I893" s="184"/>
      <c r="J893" s="183"/>
    </row>
    <row r="894" spans="3:10">
      <c r="C894" s="183"/>
      <c r="D894" s="183"/>
      <c r="E894" s="184"/>
      <c r="F894" s="183"/>
      <c r="G894" s="184"/>
      <c r="H894" s="183"/>
      <c r="I894" s="184"/>
      <c r="J894" s="183"/>
    </row>
    <row r="895" spans="3:10">
      <c r="C895" s="183"/>
      <c r="D895" s="183"/>
      <c r="E895" s="184"/>
      <c r="F895" s="183"/>
      <c r="G895" s="184"/>
      <c r="H895" s="183"/>
      <c r="I895" s="184"/>
      <c r="J895" s="183"/>
    </row>
    <row r="896" spans="3:10">
      <c r="C896" s="183"/>
      <c r="D896" s="183"/>
      <c r="E896" s="184"/>
      <c r="F896" s="183"/>
      <c r="G896" s="184"/>
      <c r="H896" s="183"/>
      <c r="I896" s="184"/>
      <c r="J896" s="183"/>
    </row>
    <row r="897" spans="3:10">
      <c r="C897" s="183"/>
      <c r="D897" s="183"/>
      <c r="E897" s="184"/>
      <c r="F897" s="183"/>
      <c r="G897" s="184"/>
      <c r="H897" s="183"/>
      <c r="I897" s="184"/>
      <c r="J897" s="183"/>
    </row>
    <row r="898" spans="3:10">
      <c r="C898" s="183"/>
      <c r="D898" s="183"/>
      <c r="E898" s="184"/>
      <c r="F898" s="183"/>
      <c r="G898" s="184"/>
      <c r="H898" s="183"/>
      <c r="I898" s="184"/>
      <c r="J898" s="183"/>
    </row>
    <row r="899" spans="3:10">
      <c r="C899" s="183"/>
      <c r="D899" s="183"/>
      <c r="E899" s="184"/>
      <c r="F899" s="183"/>
      <c r="G899" s="184"/>
      <c r="H899" s="183"/>
      <c r="I899" s="184"/>
      <c r="J899" s="183"/>
    </row>
    <row r="900" spans="3:10">
      <c r="C900" s="183"/>
      <c r="D900" s="183"/>
      <c r="E900" s="184"/>
      <c r="F900" s="183"/>
      <c r="G900" s="184"/>
      <c r="H900" s="183"/>
      <c r="I900" s="184"/>
      <c r="J900" s="183"/>
    </row>
    <row r="901" spans="3:10">
      <c r="C901" s="183"/>
      <c r="D901" s="183"/>
      <c r="E901" s="184"/>
      <c r="F901" s="183"/>
      <c r="G901" s="184"/>
      <c r="H901" s="183"/>
      <c r="I901" s="184"/>
      <c r="J901" s="183"/>
    </row>
    <row r="902" spans="3:10">
      <c r="C902" s="183"/>
      <c r="D902" s="183"/>
      <c r="E902" s="184"/>
      <c r="F902" s="183"/>
      <c r="G902" s="184"/>
      <c r="H902" s="183"/>
      <c r="I902" s="184"/>
      <c r="J902" s="183"/>
    </row>
    <row r="903" spans="3:10">
      <c r="C903" s="183"/>
      <c r="D903" s="183"/>
      <c r="E903" s="184"/>
      <c r="F903" s="183"/>
      <c r="G903" s="184"/>
      <c r="H903" s="183"/>
      <c r="I903" s="184"/>
      <c r="J903" s="183"/>
    </row>
    <row r="904" spans="3:10">
      <c r="C904" s="183"/>
      <c r="D904" s="183"/>
      <c r="E904" s="184"/>
      <c r="F904" s="183"/>
      <c r="G904" s="184"/>
      <c r="H904" s="183"/>
      <c r="I904" s="184"/>
      <c r="J904" s="183"/>
    </row>
    <row r="905" spans="3:10">
      <c r="C905" s="183"/>
      <c r="D905" s="183"/>
      <c r="E905" s="184"/>
      <c r="F905" s="183"/>
      <c r="G905" s="184"/>
      <c r="H905" s="183"/>
      <c r="I905" s="184"/>
      <c r="J905" s="183"/>
    </row>
    <row r="906" spans="3:10">
      <c r="C906" s="183"/>
      <c r="D906" s="183"/>
      <c r="E906" s="184"/>
      <c r="F906" s="183"/>
      <c r="G906" s="184"/>
      <c r="H906" s="183"/>
      <c r="I906" s="184"/>
      <c r="J906" s="183"/>
    </row>
    <row r="907" spans="3:10">
      <c r="C907" s="183"/>
      <c r="D907" s="183"/>
      <c r="E907" s="184"/>
      <c r="F907" s="183"/>
      <c r="G907" s="184"/>
      <c r="H907" s="183"/>
      <c r="I907" s="184"/>
      <c r="J907" s="183"/>
    </row>
    <row r="908" spans="3:10">
      <c r="C908" s="183"/>
      <c r="D908" s="183"/>
      <c r="E908" s="184"/>
      <c r="F908" s="183"/>
      <c r="G908" s="184"/>
      <c r="H908" s="183"/>
      <c r="I908" s="184"/>
      <c r="J908" s="183"/>
    </row>
    <row r="909" spans="3:10">
      <c r="C909" s="183"/>
      <c r="D909" s="183"/>
      <c r="E909" s="184"/>
      <c r="F909" s="183"/>
      <c r="G909" s="184"/>
      <c r="H909" s="183"/>
      <c r="I909" s="184"/>
      <c r="J909" s="183"/>
    </row>
    <row r="910" spans="3:10">
      <c r="C910" s="183"/>
      <c r="D910" s="183"/>
      <c r="E910" s="184"/>
      <c r="F910" s="183"/>
      <c r="G910" s="184"/>
      <c r="H910" s="183"/>
      <c r="I910" s="184"/>
      <c r="J910" s="183"/>
    </row>
    <row r="911" spans="3:10">
      <c r="C911" s="183"/>
      <c r="D911" s="183"/>
      <c r="E911" s="184"/>
      <c r="F911" s="183"/>
      <c r="G911" s="184"/>
      <c r="H911" s="183"/>
      <c r="I911" s="184"/>
      <c r="J911" s="183"/>
    </row>
    <row r="912" spans="3:10">
      <c r="C912" s="183"/>
      <c r="D912" s="183"/>
      <c r="E912" s="184"/>
      <c r="F912" s="183"/>
      <c r="G912" s="184"/>
      <c r="H912" s="183"/>
      <c r="I912" s="184"/>
      <c r="J912" s="183"/>
    </row>
    <row r="913" spans="3:10">
      <c r="C913" s="183"/>
      <c r="D913" s="183"/>
      <c r="E913" s="184"/>
      <c r="F913" s="183"/>
      <c r="G913" s="184"/>
      <c r="H913" s="183"/>
      <c r="I913" s="184"/>
      <c r="J913" s="183"/>
    </row>
    <row r="914" spans="3:10">
      <c r="C914" s="183"/>
      <c r="D914" s="183"/>
      <c r="E914" s="184"/>
      <c r="F914" s="183"/>
      <c r="G914" s="184"/>
      <c r="H914" s="183"/>
      <c r="I914" s="184"/>
      <c r="J914" s="183"/>
    </row>
    <row r="915" spans="3:10">
      <c r="C915" s="183"/>
      <c r="D915" s="183"/>
      <c r="E915" s="184"/>
      <c r="F915" s="183"/>
      <c r="G915" s="184"/>
      <c r="H915" s="183"/>
      <c r="I915" s="184"/>
      <c r="J915" s="183"/>
    </row>
    <row r="916" spans="3:10">
      <c r="C916" s="183"/>
      <c r="D916" s="183"/>
      <c r="E916" s="184"/>
      <c r="F916" s="183"/>
      <c r="G916" s="184"/>
      <c r="H916" s="183"/>
      <c r="I916" s="184"/>
      <c r="J916" s="183"/>
    </row>
    <row r="917" spans="3:10">
      <c r="C917" s="183"/>
      <c r="D917" s="183"/>
      <c r="E917" s="184"/>
      <c r="F917" s="183"/>
      <c r="G917" s="184"/>
      <c r="H917" s="183"/>
      <c r="I917" s="184"/>
      <c r="J917" s="183"/>
    </row>
    <row r="918" spans="3:10">
      <c r="C918" s="183"/>
      <c r="D918" s="183"/>
      <c r="E918" s="184"/>
      <c r="F918" s="183"/>
      <c r="G918" s="184"/>
      <c r="H918" s="183"/>
      <c r="I918" s="184"/>
      <c r="J918" s="183"/>
    </row>
    <row r="919" spans="3:10">
      <c r="C919" s="183"/>
      <c r="D919" s="183"/>
      <c r="E919" s="184"/>
      <c r="F919" s="183"/>
      <c r="G919" s="184"/>
      <c r="H919" s="183"/>
      <c r="I919" s="184"/>
      <c r="J919" s="183"/>
    </row>
    <row r="920" spans="3:10">
      <c r="C920" s="183"/>
      <c r="D920" s="183"/>
      <c r="E920" s="184"/>
      <c r="F920" s="183"/>
      <c r="G920" s="184"/>
      <c r="H920" s="183"/>
      <c r="I920" s="184"/>
      <c r="J920" s="183"/>
    </row>
    <row r="921" spans="3:10">
      <c r="C921" s="183"/>
      <c r="D921" s="183"/>
      <c r="E921" s="184"/>
      <c r="F921" s="183"/>
      <c r="G921" s="184"/>
      <c r="H921" s="183"/>
      <c r="I921" s="184"/>
      <c r="J921" s="183"/>
    </row>
    <row r="922" spans="3:10">
      <c r="C922" s="183"/>
      <c r="D922" s="183"/>
      <c r="E922" s="184"/>
      <c r="F922" s="183"/>
      <c r="G922" s="184"/>
      <c r="H922" s="183"/>
      <c r="I922" s="184"/>
      <c r="J922" s="183"/>
    </row>
    <row r="923" spans="3:10">
      <c r="C923" s="183"/>
      <c r="D923" s="183"/>
      <c r="E923" s="184"/>
      <c r="F923" s="183"/>
      <c r="G923" s="184"/>
      <c r="H923" s="183"/>
      <c r="I923" s="184"/>
      <c r="J923" s="183"/>
    </row>
    <row r="924" spans="3:10">
      <c r="C924" s="183"/>
      <c r="D924" s="183"/>
      <c r="E924" s="184"/>
      <c r="F924" s="183"/>
      <c r="G924" s="184"/>
      <c r="H924" s="183"/>
      <c r="I924" s="184"/>
      <c r="J924" s="183"/>
    </row>
    <row r="925" spans="3:10">
      <c r="C925" s="183"/>
      <c r="D925" s="183"/>
      <c r="E925" s="184"/>
      <c r="F925" s="183"/>
      <c r="G925" s="184"/>
      <c r="H925" s="183"/>
      <c r="I925" s="184"/>
      <c r="J925" s="183"/>
    </row>
    <row r="926" spans="3:10">
      <c r="C926" s="183"/>
      <c r="D926" s="183"/>
      <c r="E926" s="184"/>
      <c r="F926" s="183"/>
      <c r="G926" s="184"/>
      <c r="H926" s="183"/>
      <c r="I926" s="184"/>
      <c r="J926" s="183"/>
    </row>
    <row r="927" spans="3:10">
      <c r="C927" s="183"/>
      <c r="D927" s="183"/>
      <c r="E927" s="184"/>
      <c r="F927" s="183"/>
      <c r="G927" s="184"/>
      <c r="H927" s="183"/>
      <c r="I927" s="184"/>
      <c r="J927" s="183"/>
    </row>
    <row r="928" spans="3:10">
      <c r="C928" s="183"/>
      <c r="D928" s="183"/>
      <c r="E928" s="184"/>
      <c r="F928" s="183"/>
      <c r="G928" s="184"/>
      <c r="H928" s="183"/>
      <c r="I928" s="184"/>
      <c r="J928" s="183"/>
    </row>
    <row r="929" spans="3:10">
      <c r="C929" s="183"/>
      <c r="D929" s="183"/>
      <c r="E929" s="184"/>
      <c r="F929" s="183"/>
      <c r="G929" s="184"/>
      <c r="H929" s="183"/>
      <c r="I929" s="184"/>
      <c r="J929" s="183"/>
    </row>
    <row r="930" spans="3:10">
      <c r="C930" s="183"/>
      <c r="D930" s="183"/>
      <c r="E930" s="184"/>
      <c r="F930" s="183"/>
      <c r="G930" s="184"/>
      <c r="H930" s="183"/>
      <c r="I930" s="184"/>
      <c r="J930" s="183"/>
    </row>
    <row r="931" spans="3:10">
      <c r="C931" s="183"/>
      <c r="D931" s="183"/>
      <c r="E931" s="184"/>
      <c r="F931" s="183"/>
      <c r="G931" s="184"/>
      <c r="H931" s="183"/>
      <c r="I931" s="184"/>
      <c r="J931" s="183"/>
    </row>
    <row r="932" spans="3:10">
      <c r="C932" s="183"/>
      <c r="D932" s="183"/>
      <c r="E932" s="184"/>
      <c r="F932" s="183"/>
      <c r="G932" s="184"/>
      <c r="H932" s="183"/>
      <c r="I932" s="184"/>
      <c r="J932" s="183"/>
    </row>
    <row r="933" spans="3:10">
      <c r="C933" s="183"/>
      <c r="D933" s="183"/>
      <c r="E933" s="184"/>
      <c r="F933" s="183"/>
      <c r="G933" s="184"/>
      <c r="H933" s="183"/>
      <c r="I933" s="184"/>
      <c r="J933" s="183"/>
    </row>
    <row r="934" spans="3:10">
      <c r="C934" s="183"/>
      <c r="D934" s="183"/>
      <c r="E934" s="184"/>
      <c r="F934" s="183"/>
      <c r="G934" s="184"/>
      <c r="H934" s="183"/>
      <c r="I934" s="184"/>
      <c r="J934" s="183"/>
    </row>
    <row r="935" spans="3:10">
      <c r="C935" s="183"/>
      <c r="D935" s="183"/>
      <c r="E935" s="184"/>
      <c r="F935" s="183"/>
      <c r="G935" s="184"/>
      <c r="H935" s="183"/>
      <c r="I935" s="184"/>
      <c r="J935" s="183"/>
    </row>
    <row r="936" spans="3:10">
      <c r="C936" s="183"/>
      <c r="D936" s="183"/>
      <c r="E936" s="184"/>
      <c r="F936" s="183"/>
      <c r="G936" s="184"/>
      <c r="H936" s="183"/>
      <c r="I936" s="184"/>
      <c r="J936" s="183"/>
    </row>
    <row r="937" spans="3:10">
      <c r="C937" s="183"/>
      <c r="D937" s="183"/>
      <c r="E937" s="184"/>
      <c r="F937" s="183"/>
      <c r="G937" s="184"/>
      <c r="H937" s="183"/>
      <c r="I937" s="184"/>
      <c r="J937" s="183"/>
    </row>
    <row r="938" spans="3:10">
      <c r="C938" s="183"/>
      <c r="D938" s="183"/>
      <c r="E938" s="184"/>
      <c r="F938" s="183"/>
      <c r="G938" s="184"/>
      <c r="H938" s="183"/>
      <c r="I938" s="184"/>
      <c r="J938" s="183"/>
    </row>
    <row r="939" spans="3:10">
      <c r="C939" s="183"/>
      <c r="D939" s="183"/>
      <c r="E939" s="184"/>
      <c r="F939" s="183"/>
      <c r="G939" s="184"/>
      <c r="H939" s="183"/>
      <c r="I939" s="184"/>
      <c r="J939" s="183"/>
    </row>
    <row r="940" spans="3:10">
      <c r="C940" s="183"/>
      <c r="D940" s="183"/>
      <c r="E940" s="184"/>
      <c r="F940" s="183"/>
      <c r="G940" s="184"/>
      <c r="H940" s="183"/>
      <c r="I940" s="184"/>
      <c r="J940" s="183"/>
    </row>
    <row r="941" spans="3:10">
      <c r="C941" s="183"/>
      <c r="D941" s="183"/>
      <c r="E941" s="184"/>
      <c r="F941" s="183"/>
      <c r="G941" s="184"/>
      <c r="H941" s="183"/>
      <c r="I941" s="184"/>
      <c r="J941" s="183"/>
    </row>
    <row r="942" spans="3:10">
      <c r="C942" s="183"/>
      <c r="D942" s="183"/>
      <c r="E942" s="184"/>
      <c r="F942" s="183"/>
      <c r="G942" s="184"/>
      <c r="H942" s="183"/>
      <c r="I942" s="184"/>
      <c r="J942" s="183"/>
    </row>
    <row r="943" spans="3:10">
      <c r="C943" s="183"/>
      <c r="D943" s="183"/>
      <c r="E943" s="184"/>
      <c r="F943" s="183"/>
      <c r="G943" s="184"/>
      <c r="H943" s="183"/>
      <c r="I943" s="184"/>
      <c r="J943" s="183"/>
    </row>
    <row r="944" spans="3:10">
      <c r="C944" s="183"/>
      <c r="D944" s="183"/>
      <c r="E944" s="184"/>
      <c r="F944" s="183"/>
      <c r="G944" s="184"/>
      <c r="H944" s="183"/>
      <c r="I944" s="184"/>
      <c r="J944" s="183"/>
    </row>
    <row r="945" spans="3:10">
      <c r="C945" s="183"/>
      <c r="D945" s="183"/>
      <c r="E945" s="184"/>
      <c r="F945" s="183"/>
      <c r="G945" s="184"/>
      <c r="H945" s="183"/>
      <c r="I945" s="184"/>
      <c r="J945" s="183"/>
    </row>
    <row r="946" spans="3:10">
      <c r="C946" s="183"/>
      <c r="D946" s="183"/>
      <c r="E946" s="184"/>
      <c r="F946" s="183"/>
      <c r="G946" s="184"/>
      <c r="H946" s="183"/>
      <c r="I946" s="184"/>
      <c r="J946" s="183"/>
    </row>
    <row r="947" spans="3:10">
      <c r="C947" s="183"/>
      <c r="D947" s="183"/>
      <c r="E947" s="184"/>
      <c r="F947" s="183"/>
      <c r="G947" s="184"/>
      <c r="H947" s="183"/>
      <c r="I947" s="184"/>
      <c r="J947" s="183"/>
    </row>
    <row r="948" spans="3:10">
      <c r="C948" s="183"/>
      <c r="D948" s="183"/>
      <c r="E948" s="184"/>
      <c r="F948" s="183"/>
      <c r="G948" s="184"/>
      <c r="H948" s="183"/>
      <c r="I948" s="184"/>
      <c r="J948" s="183"/>
    </row>
    <row r="949" spans="3:10">
      <c r="C949" s="183"/>
      <c r="D949" s="183"/>
      <c r="E949" s="184"/>
      <c r="F949" s="183"/>
      <c r="G949" s="184"/>
      <c r="H949" s="183"/>
      <c r="I949" s="184"/>
      <c r="J949" s="183"/>
    </row>
    <row r="950" spans="3:10">
      <c r="C950" s="183"/>
      <c r="D950" s="183"/>
      <c r="E950" s="184"/>
      <c r="F950" s="183"/>
      <c r="G950" s="184"/>
      <c r="H950" s="183"/>
      <c r="I950" s="184"/>
      <c r="J950" s="183"/>
    </row>
    <row r="951" spans="3:10">
      <c r="C951" s="183"/>
      <c r="D951" s="183"/>
      <c r="E951" s="184"/>
      <c r="F951" s="183"/>
      <c r="G951" s="184"/>
      <c r="H951" s="183"/>
      <c r="I951" s="184"/>
      <c r="J951" s="183"/>
    </row>
    <row r="952" spans="3:10">
      <c r="C952" s="183"/>
      <c r="D952" s="183"/>
      <c r="E952" s="184"/>
      <c r="F952" s="183"/>
      <c r="G952" s="184"/>
      <c r="H952" s="183"/>
      <c r="I952" s="184"/>
      <c r="J952" s="183"/>
    </row>
    <row r="953" spans="3:10">
      <c r="C953" s="183"/>
      <c r="D953" s="183"/>
      <c r="E953" s="184"/>
      <c r="F953" s="183"/>
      <c r="G953" s="184"/>
      <c r="H953" s="183"/>
      <c r="I953" s="184"/>
      <c r="J953" s="183"/>
    </row>
    <row r="954" spans="3:10">
      <c r="C954" s="183"/>
      <c r="D954" s="183"/>
      <c r="E954" s="184"/>
      <c r="F954" s="183"/>
      <c r="G954" s="184"/>
      <c r="H954" s="183"/>
      <c r="I954" s="184"/>
      <c r="J954" s="183"/>
    </row>
    <row r="955" spans="3:10">
      <c r="C955" s="183"/>
      <c r="D955" s="183"/>
      <c r="E955" s="184"/>
      <c r="F955" s="183"/>
      <c r="G955" s="184"/>
      <c r="H955" s="183"/>
      <c r="I955" s="184"/>
      <c r="J955" s="183"/>
    </row>
    <row r="956" spans="3:10">
      <c r="C956" s="183"/>
      <c r="D956" s="183"/>
      <c r="E956" s="184"/>
      <c r="F956" s="183"/>
      <c r="G956" s="184"/>
      <c r="H956" s="183"/>
      <c r="I956" s="184"/>
      <c r="J956" s="183"/>
    </row>
    <row r="957" spans="3:10">
      <c r="C957" s="183"/>
      <c r="D957" s="183"/>
      <c r="E957" s="184"/>
      <c r="F957" s="183"/>
      <c r="G957" s="184"/>
      <c r="H957" s="183"/>
      <c r="I957" s="184"/>
      <c r="J957" s="183"/>
    </row>
    <row r="958" spans="3:10">
      <c r="C958" s="183"/>
      <c r="D958" s="183"/>
      <c r="E958" s="184"/>
      <c r="F958" s="183"/>
      <c r="G958" s="184"/>
      <c r="H958" s="183"/>
      <c r="I958" s="184"/>
      <c r="J958" s="183"/>
    </row>
    <row r="959" spans="3:10">
      <c r="C959" s="183"/>
      <c r="D959" s="183"/>
      <c r="E959" s="184"/>
      <c r="F959" s="183"/>
      <c r="G959" s="184"/>
      <c r="H959" s="183"/>
      <c r="I959" s="184"/>
      <c r="J959" s="183"/>
    </row>
    <row r="960" spans="3:10">
      <c r="C960" s="183"/>
      <c r="D960" s="183"/>
      <c r="E960" s="184"/>
      <c r="F960" s="183"/>
      <c r="G960" s="184"/>
      <c r="H960" s="183"/>
      <c r="I960" s="184"/>
      <c r="J960" s="183"/>
    </row>
    <row r="961" spans="3:10">
      <c r="C961" s="183"/>
      <c r="D961" s="183"/>
      <c r="E961" s="184"/>
      <c r="F961" s="183"/>
      <c r="G961" s="184"/>
      <c r="H961" s="183"/>
      <c r="I961" s="184"/>
      <c r="J961" s="183"/>
    </row>
    <row r="962" spans="3:10">
      <c r="C962" s="183"/>
      <c r="D962" s="183"/>
      <c r="E962" s="184"/>
      <c r="F962" s="183"/>
      <c r="G962" s="184"/>
      <c r="H962" s="183"/>
      <c r="I962" s="184"/>
      <c r="J962" s="183"/>
    </row>
    <row r="963" spans="3:10">
      <c r="C963" s="183"/>
      <c r="D963" s="183"/>
      <c r="E963" s="184"/>
      <c r="F963" s="183"/>
      <c r="G963" s="184"/>
      <c r="H963" s="183"/>
      <c r="I963" s="184"/>
      <c r="J963" s="183"/>
    </row>
    <row r="964" spans="3:10">
      <c r="C964" s="183"/>
      <c r="D964" s="183"/>
      <c r="E964" s="184"/>
      <c r="F964" s="183"/>
      <c r="G964" s="184"/>
      <c r="H964" s="183"/>
      <c r="I964" s="184"/>
      <c r="J964" s="183"/>
    </row>
    <row r="965" spans="3:10">
      <c r="C965" s="183"/>
      <c r="D965" s="183"/>
      <c r="E965" s="184"/>
      <c r="F965" s="183"/>
      <c r="G965" s="184"/>
      <c r="H965" s="183"/>
      <c r="I965" s="184"/>
      <c r="J965" s="183"/>
    </row>
    <row r="966" spans="3:10">
      <c r="C966" s="183"/>
      <c r="D966" s="183"/>
      <c r="E966" s="184"/>
      <c r="F966" s="183"/>
      <c r="G966" s="184"/>
      <c r="H966" s="183"/>
      <c r="I966" s="184"/>
      <c r="J966" s="183"/>
    </row>
    <row r="967" spans="3:10">
      <c r="C967" s="183"/>
      <c r="D967" s="183"/>
      <c r="E967" s="184"/>
      <c r="F967" s="183"/>
      <c r="G967" s="184"/>
      <c r="H967" s="183"/>
      <c r="I967" s="184"/>
      <c r="J967" s="183"/>
    </row>
    <row r="968" spans="3:10">
      <c r="C968" s="183"/>
      <c r="D968" s="183"/>
      <c r="E968" s="184"/>
      <c r="F968" s="183"/>
      <c r="G968" s="184"/>
      <c r="H968" s="183"/>
      <c r="I968" s="184"/>
      <c r="J968" s="183"/>
    </row>
    <row r="969" spans="3:10">
      <c r="C969" s="183"/>
      <c r="D969" s="183"/>
      <c r="E969" s="184"/>
      <c r="F969" s="183"/>
      <c r="G969" s="184"/>
      <c r="H969" s="183"/>
      <c r="I969" s="184"/>
      <c r="J969" s="183"/>
    </row>
    <row r="970" spans="3:10">
      <c r="C970" s="183"/>
      <c r="D970" s="183"/>
      <c r="E970" s="184"/>
      <c r="F970" s="183"/>
      <c r="G970" s="184"/>
      <c r="H970" s="183"/>
      <c r="I970" s="184"/>
      <c r="J970" s="183"/>
    </row>
    <row r="971" spans="3:10">
      <c r="C971" s="183"/>
      <c r="D971" s="183"/>
      <c r="E971" s="184"/>
      <c r="F971" s="183"/>
      <c r="G971" s="184"/>
      <c r="H971" s="183"/>
      <c r="I971" s="184"/>
      <c r="J971" s="183"/>
    </row>
    <row r="972" spans="3:10">
      <c r="C972" s="183"/>
      <c r="D972" s="183"/>
      <c r="E972" s="184"/>
      <c r="F972" s="183"/>
      <c r="G972" s="184"/>
      <c r="H972" s="183"/>
      <c r="I972" s="184"/>
      <c r="J972" s="183"/>
    </row>
    <row r="973" spans="3:10">
      <c r="C973" s="183"/>
      <c r="D973" s="183"/>
      <c r="E973" s="184"/>
      <c r="F973" s="183"/>
      <c r="G973" s="184"/>
      <c r="H973" s="183"/>
      <c r="I973" s="184"/>
      <c r="J973" s="183"/>
    </row>
    <row r="974" spans="3:10">
      <c r="C974" s="183"/>
      <c r="D974" s="183"/>
      <c r="E974" s="184"/>
      <c r="F974" s="183"/>
      <c r="G974" s="184"/>
      <c r="H974" s="183"/>
      <c r="I974" s="184"/>
      <c r="J974" s="183"/>
    </row>
    <row r="975" spans="3:10">
      <c r="C975" s="183"/>
      <c r="D975" s="183"/>
      <c r="E975" s="184"/>
      <c r="F975" s="183"/>
      <c r="G975" s="184"/>
      <c r="H975" s="183"/>
      <c r="I975" s="184"/>
      <c r="J975" s="183"/>
    </row>
    <row r="976" spans="3:10">
      <c r="C976" s="183"/>
      <c r="D976" s="183"/>
      <c r="E976" s="184"/>
      <c r="F976" s="183"/>
      <c r="G976" s="184"/>
      <c r="H976" s="183"/>
      <c r="I976" s="184"/>
      <c r="J976" s="183"/>
    </row>
    <row r="977" spans="3:10">
      <c r="C977" s="183"/>
      <c r="D977" s="183"/>
      <c r="E977" s="184"/>
      <c r="F977" s="183"/>
      <c r="G977" s="184"/>
      <c r="H977" s="183"/>
      <c r="I977" s="184"/>
      <c r="J977" s="183"/>
    </row>
    <row r="978" spans="3:10">
      <c r="C978" s="183"/>
      <c r="D978" s="183"/>
      <c r="E978" s="184"/>
      <c r="F978" s="183"/>
      <c r="G978" s="184"/>
      <c r="H978" s="183"/>
      <c r="I978" s="184"/>
      <c r="J978" s="183"/>
    </row>
    <row r="979" spans="3:10">
      <c r="C979" s="183"/>
      <c r="D979" s="183"/>
      <c r="E979" s="184"/>
      <c r="F979" s="183"/>
      <c r="G979" s="184"/>
      <c r="H979" s="183"/>
      <c r="I979" s="184"/>
      <c r="J979" s="183"/>
    </row>
    <row r="980" spans="3:10">
      <c r="C980" s="183"/>
      <c r="D980" s="183"/>
      <c r="E980" s="184"/>
      <c r="F980" s="183"/>
      <c r="G980" s="184"/>
      <c r="H980" s="183"/>
      <c r="I980" s="184"/>
      <c r="J980" s="183"/>
    </row>
    <row r="981" spans="3:10">
      <c r="C981" s="183"/>
      <c r="D981" s="183"/>
      <c r="E981" s="184"/>
      <c r="F981" s="183"/>
      <c r="G981" s="184"/>
      <c r="H981" s="183"/>
      <c r="I981" s="184"/>
      <c r="J981" s="183"/>
    </row>
    <row r="982" spans="3:10">
      <c r="C982" s="183"/>
      <c r="D982" s="183"/>
      <c r="E982" s="184"/>
      <c r="F982" s="183"/>
      <c r="G982" s="184"/>
      <c r="H982" s="183"/>
      <c r="I982" s="184"/>
      <c r="J982" s="183"/>
    </row>
    <row r="983" spans="3:10">
      <c r="C983" s="183"/>
      <c r="D983" s="183"/>
      <c r="E983" s="184"/>
      <c r="F983" s="183"/>
      <c r="G983" s="184"/>
      <c r="H983" s="183"/>
      <c r="I983" s="184"/>
      <c r="J983" s="183"/>
    </row>
    <row r="984" spans="3:10">
      <c r="C984" s="183"/>
      <c r="D984" s="183"/>
      <c r="E984" s="184"/>
      <c r="F984" s="183"/>
      <c r="G984" s="184"/>
      <c r="H984" s="183"/>
      <c r="I984" s="184"/>
      <c r="J984" s="183"/>
    </row>
    <row r="985" spans="3:10">
      <c r="C985" s="183"/>
      <c r="D985" s="183"/>
      <c r="E985" s="184"/>
      <c r="F985" s="183"/>
      <c r="G985" s="184"/>
      <c r="H985" s="183"/>
      <c r="I985" s="184"/>
      <c r="J985" s="183"/>
    </row>
    <row r="986" spans="3:10">
      <c r="C986" s="183"/>
      <c r="D986" s="183"/>
      <c r="E986" s="184"/>
      <c r="F986" s="183"/>
      <c r="G986" s="184"/>
      <c r="H986" s="183"/>
      <c r="I986" s="184"/>
      <c r="J986" s="183"/>
    </row>
    <row r="987" spans="3:10">
      <c r="C987" s="183"/>
      <c r="D987" s="183"/>
      <c r="E987" s="184"/>
      <c r="F987" s="183"/>
      <c r="G987" s="184"/>
      <c r="H987" s="183"/>
      <c r="I987" s="184"/>
      <c r="J987" s="183"/>
    </row>
    <row r="988" spans="3:10">
      <c r="C988" s="183"/>
      <c r="D988" s="183"/>
      <c r="E988" s="184"/>
      <c r="F988" s="183"/>
      <c r="G988" s="184"/>
      <c r="H988" s="183"/>
      <c r="I988" s="184"/>
      <c r="J988" s="183"/>
    </row>
    <row r="989" spans="3:10">
      <c r="C989" s="183"/>
      <c r="D989" s="183"/>
      <c r="E989" s="184"/>
      <c r="F989" s="183"/>
      <c r="G989" s="184"/>
      <c r="H989" s="183"/>
      <c r="I989" s="184"/>
      <c r="J989" s="183"/>
    </row>
    <row r="990" spans="3:10">
      <c r="C990" s="183"/>
      <c r="D990" s="183"/>
      <c r="E990" s="184"/>
      <c r="F990" s="183"/>
      <c r="G990" s="184"/>
      <c r="H990" s="183"/>
      <c r="I990" s="184"/>
      <c r="J990" s="183"/>
    </row>
    <row r="991" spans="3:10">
      <c r="C991" s="183"/>
      <c r="D991" s="183"/>
      <c r="E991" s="184"/>
      <c r="F991" s="183"/>
      <c r="G991" s="184"/>
      <c r="H991" s="183"/>
      <c r="I991" s="184"/>
      <c r="J991" s="183"/>
    </row>
    <row r="992" spans="3:10">
      <c r="C992" s="183"/>
      <c r="D992" s="183"/>
      <c r="E992" s="184"/>
      <c r="F992" s="183"/>
      <c r="G992" s="184"/>
      <c r="H992" s="183"/>
      <c r="I992" s="184"/>
      <c r="J992" s="183"/>
    </row>
    <row r="993" spans="3:10">
      <c r="C993" s="183"/>
      <c r="D993" s="183"/>
      <c r="E993" s="184"/>
      <c r="F993" s="183"/>
      <c r="G993" s="184"/>
      <c r="H993" s="183"/>
      <c r="I993" s="184"/>
      <c r="J993" s="183"/>
    </row>
    <row r="994" spans="3:10">
      <c r="C994" s="183"/>
      <c r="D994" s="183"/>
      <c r="E994" s="184"/>
      <c r="F994" s="183"/>
      <c r="G994" s="184"/>
      <c r="H994" s="183"/>
      <c r="I994" s="184"/>
      <c r="J994" s="183"/>
    </row>
    <row r="995" spans="3:10">
      <c r="C995" s="183"/>
      <c r="D995" s="183"/>
      <c r="E995" s="184"/>
      <c r="F995" s="183"/>
      <c r="G995" s="184"/>
      <c r="H995" s="183"/>
      <c r="I995" s="184"/>
      <c r="J995" s="183"/>
    </row>
    <row r="996" spans="3:10">
      <c r="C996" s="183"/>
      <c r="D996" s="183"/>
      <c r="E996" s="184"/>
      <c r="F996" s="183"/>
      <c r="G996" s="184"/>
      <c r="H996" s="183"/>
      <c r="I996" s="184"/>
      <c r="J996" s="183"/>
    </row>
    <row r="997" spans="3:10">
      <c r="C997" s="183"/>
      <c r="D997" s="183"/>
      <c r="E997" s="184"/>
      <c r="F997" s="183"/>
      <c r="G997" s="184"/>
      <c r="H997" s="183"/>
      <c r="I997" s="184"/>
      <c r="J997" s="183"/>
    </row>
    <row r="998" spans="3:10">
      <c r="C998" s="183"/>
      <c r="D998" s="183"/>
      <c r="E998" s="184"/>
      <c r="F998" s="183"/>
      <c r="G998" s="184"/>
      <c r="H998" s="183"/>
      <c r="I998" s="184"/>
      <c r="J998" s="183"/>
    </row>
    <row r="999" spans="3:10">
      <c r="C999" s="183"/>
      <c r="D999" s="183"/>
      <c r="E999" s="184"/>
      <c r="F999" s="183"/>
      <c r="G999" s="184"/>
      <c r="H999" s="183"/>
      <c r="I999" s="184"/>
      <c r="J999" s="183"/>
    </row>
    <row r="1000" spans="3:10">
      <c r="C1000" s="183"/>
      <c r="D1000" s="183"/>
      <c r="E1000" s="184"/>
      <c r="F1000" s="183"/>
      <c r="G1000" s="184"/>
      <c r="H1000" s="183"/>
      <c r="I1000" s="184"/>
      <c r="J1000" s="183"/>
    </row>
    <row r="1001" spans="3:10">
      <c r="C1001" s="183"/>
      <c r="D1001" s="183"/>
      <c r="E1001" s="184"/>
      <c r="F1001" s="183"/>
      <c r="G1001" s="184"/>
      <c r="H1001" s="183"/>
      <c r="I1001" s="184"/>
      <c r="J1001" s="183"/>
    </row>
    <row r="1002" spans="3:10">
      <c r="C1002" s="183"/>
      <c r="D1002" s="183"/>
      <c r="E1002" s="184"/>
      <c r="F1002" s="183"/>
      <c r="G1002" s="184"/>
      <c r="H1002" s="183"/>
      <c r="I1002" s="184"/>
      <c r="J1002" s="183"/>
    </row>
    <row r="1003" spans="3:10">
      <c r="C1003" s="183"/>
      <c r="D1003" s="183"/>
      <c r="E1003" s="184"/>
      <c r="F1003" s="183"/>
      <c r="G1003" s="184"/>
      <c r="H1003" s="183"/>
      <c r="I1003" s="184"/>
      <c r="J1003" s="183"/>
    </row>
    <row r="1004" spans="3:10">
      <c r="C1004" s="183"/>
      <c r="D1004" s="183"/>
      <c r="E1004" s="184"/>
      <c r="F1004" s="183"/>
      <c r="G1004" s="184"/>
      <c r="H1004" s="183"/>
      <c r="I1004" s="184"/>
      <c r="J1004" s="183"/>
    </row>
    <row r="1005" spans="3:10">
      <c r="C1005" s="183"/>
      <c r="D1005" s="183"/>
      <c r="E1005" s="184"/>
      <c r="F1005" s="183"/>
      <c r="G1005" s="184"/>
      <c r="H1005" s="183"/>
      <c r="I1005" s="184"/>
      <c r="J1005" s="183"/>
    </row>
    <row r="1006" spans="3:10">
      <c r="C1006" s="183"/>
      <c r="D1006" s="183"/>
      <c r="E1006" s="184"/>
      <c r="F1006" s="183"/>
      <c r="G1006" s="184"/>
      <c r="H1006" s="183"/>
      <c r="I1006" s="184"/>
      <c r="J1006" s="183"/>
    </row>
    <row r="1007" spans="3:10">
      <c r="C1007" s="183"/>
      <c r="D1007" s="183"/>
      <c r="E1007" s="184"/>
      <c r="F1007" s="183"/>
      <c r="G1007" s="184"/>
      <c r="H1007" s="183"/>
      <c r="I1007" s="184"/>
      <c r="J1007" s="183"/>
    </row>
    <row r="1008" spans="3:10">
      <c r="C1008" s="183"/>
      <c r="D1008" s="183"/>
      <c r="E1008" s="184"/>
      <c r="F1008" s="183"/>
      <c r="G1008" s="184"/>
      <c r="H1008" s="183"/>
      <c r="I1008" s="184"/>
      <c r="J1008" s="183"/>
    </row>
    <row r="1009" spans="3:10">
      <c r="C1009" s="183"/>
      <c r="D1009" s="183"/>
      <c r="E1009" s="184"/>
      <c r="F1009" s="183"/>
      <c r="G1009" s="184"/>
      <c r="H1009" s="183"/>
      <c r="I1009" s="184"/>
      <c r="J1009" s="183"/>
    </row>
    <row r="1010" spans="3:10">
      <c r="C1010" s="183"/>
      <c r="D1010" s="183"/>
      <c r="E1010" s="184"/>
      <c r="F1010" s="183"/>
      <c r="G1010" s="184"/>
      <c r="H1010" s="183"/>
      <c r="I1010" s="184"/>
      <c r="J1010" s="183"/>
    </row>
    <row r="1011" spans="3:10">
      <c r="C1011" s="183"/>
      <c r="D1011" s="183"/>
      <c r="E1011" s="184"/>
      <c r="F1011" s="183"/>
      <c r="G1011" s="184"/>
      <c r="H1011" s="183"/>
      <c r="I1011" s="184"/>
      <c r="J1011" s="183"/>
    </row>
    <row r="1012" spans="3:10">
      <c r="C1012" s="183"/>
      <c r="D1012" s="183"/>
      <c r="E1012" s="184"/>
      <c r="F1012" s="183"/>
      <c r="G1012" s="184"/>
      <c r="H1012" s="183"/>
      <c r="I1012" s="184"/>
      <c r="J1012" s="183"/>
    </row>
    <row r="1013" spans="3:10">
      <c r="C1013" s="183"/>
      <c r="D1013" s="183"/>
      <c r="E1013" s="184"/>
      <c r="F1013" s="183"/>
      <c r="G1013" s="184"/>
      <c r="H1013" s="183"/>
      <c r="I1013" s="184"/>
      <c r="J1013" s="183"/>
    </row>
    <row r="1014" spans="3:10">
      <c r="C1014" s="183"/>
      <c r="D1014" s="183"/>
      <c r="E1014" s="184"/>
      <c r="F1014" s="183"/>
      <c r="G1014" s="184"/>
      <c r="H1014" s="183"/>
      <c r="I1014" s="184"/>
      <c r="J1014" s="183"/>
    </row>
    <row r="1015" spans="3:10">
      <c r="C1015" s="183"/>
      <c r="D1015" s="183"/>
      <c r="E1015" s="184"/>
      <c r="F1015" s="183"/>
      <c r="G1015" s="184"/>
      <c r="H1015" s="183"/>
      <c r="I1015" s="184"/>
      <c r="J1015" s="183"/>
    </row>
    <row r="1016" spans="3:10">
      <c r="C1016" s="183"/>
      <c r="D1016" s="183"/>
      <c r="E1016" s="184"/>
      <c r="F1016" s="183"/>
      <c r="G1016" s="184"/>
      <c r="H1016" s="183"/>
      <c r="I1016" s="184"/>
      <c r="J1016" s="183"/>
    </row>
    <row r="1017" spans="3:10">
      <c r="C1017" s="183"/>
      <c r="D1017" s="183"/>
      <c r="E1017" s="184"/>
      <c r="F1017" s="183"/>
      <c r="G1017" s="184"/>
      <c r="H1017" s="183"/>
      <c r="I1017" s="184"/>
      <c r="J1017" s="183"/>
    </row>
    <row r="1018" spans="3:10">
      <c r="C1018" s="183"/>
      <c r="D1018" s="183"/>
      <c r="E1018" s="184"/>
      <c r="F1018" s="183"/>
      <c r="G1018" s="184"/>
      <c r="H1018" s="183"/>
      <c r="I1018" s="184"/>
      <c r="J1018" s="183"/>
    </row>
    <row r="1019" spans="3:10">
      <c r="C1019" s="183"/>
      <c r="D1019" s="183"/>
      <c r="E1019" s="184"/>
      <c r="F1019" s="183"/>
      <c r="G1019" s="184"/>
      <c r="H1019" s="183"/>
      <c r="I1019" s="184"/>
      <c r="J1019" s="183"/>
    </row>
    <row r="1020" spans="3:10">
      <c r="C1020" s="183"/>
      <c r="D1020" s="183"/>
      <c r="E1020" s="184"/>
      <c r="F1020" s="183"/>
      <c r="G1020" s="184"/>
      <c r="H1020" s="183"/>
      <c r="I1020" s="184"/>
      <c r="J1020" s="183"/>
    </row>
    <row r="1021" spans="3:10">
      <c r="C1021" s="183"/>
      <c r="D1021" s="183"/>
      <c r="E1021" s="184"/>
      <c r="F1021" s="183"/>
      <c r="G1021" s="184"/>
      <c r="H1021" s="183"/>
      <c r="I1021" s="184"/>
      <c r="J1021" s="183"/>
    </row>
    <row r="1022" spans="3:10">
      <c r="C1022" s="183"/>
      <c r="D1022" s="183"/>
      <c r="E1022" s="184"/>
      <c r="F1022" s="183"/>
      <c r="G1022" s="184"/>
      <c r="H1022" s="183"/>
      <c r="I1022" s="184"/>
      <c r="J1022" s="183"/>
    </row>
    <row r="1023" spans="3:10">
      <c r="C1023" s="183"/>
      <c r="D1023" s="183"/>
      <c r="E1023" s="184"/>
      <c r="F1023" s="183"/>
      <c r="G1023" s="184"/>
      <c r="H1023" s="183"/>
      <c r="I1023" s="184"/>
      <c r="J1023" s="183"/>
    </row>
    <row r="1024" spans="3:10">
      <c r="C1024" s="183"/>
      <c r="D1024" s="183"/>
      <c r="E1024" s="184"/>
      <c r="F1024" s="183"/>
      <c r="G1024" s="184"/>
      <c r="H1024" s="183"/>
      <c r="I1024" s="184"/>
      <c r="J1024" s="183"/>
    </row>
    <row r="1025" spans="3:10">
      <c r="C1025" s="183"/>
      <c r="D1025" s="183"/>
      <c r="E1025" s="184"/>
      <c r="F1025" s="183"/>
      <c r="G1025" s="184"/>
      <c r="H1025" s="183"/>
      <c r="I1025" s="184"/>
      <c r="J1025" s="183"/>
    </row>
    <row r="1026" spans="3:10">
      <c r="C1026" s="183"/>
      <c r="D1026" s="183"/>
      <c r="E1026" s="184"/>
      <c r="F1026" s="183"/>
      <c r="G1026" s="184"/>
      <c r="H1026" s="183"/>
      <c r="I1026" s="184"/>
      <c r="J1026" s="183"/>
    </row>
    <row r="1027" spans="3:10">
      <c r="C1027" s="183"/>
      <c r="D1027" s="183"/>
      <c r="E1027" s="184"/>
      <c r="F1027" s="183"/>
      <c r="G1027" s="184"/>
      <c r="H1027" s="183"/>
      <c r="I1027" s="184"/>
      <c r="J1027" s="183"/>
    </row>
    <row r="1028" spans="3:10">
      <c r="C1028" s="183"/>
      <c r="D1028" s="183"/>
      <c r="E1028" s="184"/>
      <c r="F1028" s="183"/>
      <c r="G1028" s="184"/>
      <c r="H1028" s="183"/>
      <c r="I1028" s="184"/>
      <c r="J1028" s="183"/>
    </row>
    <row r="1029" spans="3:10">
      <c r="C1029" s="183"/>
      <c r="D1029" s="183"/>
      <c r="E1029" s="184"/>
      <c r="F1029" s="183"/>
      <c r="G1029" s="184"/>
      <c r="H1029" s="183"/>
      <c r="I1029" s="184"/>
      <c r="J1029" s="183"/>
    </row>
    <row r="1030" spans="3:10">
      <c r="C1030" s="183"/>
      <c r="D1030" s="183"/>
      <c r="E1030" s="184"/>
      <c r="F1030" s="183"/>
      <c r="G1030" s="184"/>
      <c r="H1030" s="183"/>
      <c r="I1030" s="184"/>
      <c r="J1030" s="183"/>
    </row>
    <row r="1031" spans="3:10">
      <c r="C1031" s="183"/>
      <c r="D1031" s="183"/>
      <c r="E1031" s="184"/>
      <c r="F1031" s="183"/>
      <c r="G1031" s="184"/>
      <c r="H1031" s="183"/>
      <c r="I1031" s="184"/>
      <c r="J1031" s="183"/>
    </row>
    <row r="1032" spans="3:10">
      <c r="C1032" s="183"/>
      <c r="D1032" s="183"/>
      <c r="E1032" s="184"/>
      <c r="F1032" s="183"/>
      <c r="G1032" s="184"/>
      <c r="H1032" s="183"/>
      <c r="I1032" s="184"/>
      <c r="J1032" s="183"/>
    </row>
    <row r="1033" spans="3:10">
      <c r="C1033" s="183"/>
      <c r="D1033" s="183"/>
      <c r="E1033" s="184"/>
      <c r="F1033" s="183"/>
      <c r="G1033" s="184"/>
      <c r="H1033" s="183"/>
      <c r="I1033" s="184"/>
      <c r="J1033" s="183"/>
    </row>
    <row r="1034" spans="3:10">
      <c r="C1034" s="183"/>
      <c r="D1034" s="183"/>
      <c r="E1034" s="184"/>
      <c r="F1034" s="183"/>
      <c r="G1034" s="184"/>
      <c r="H1034" s="183"/>
      <c r="I1034" s="184"/>
      <c r="J1034" s="183"/>
    </row>
    <row r="1035" spans="3:10">
      <c r="C1035" s="183"/>
      <c r="D1035" s="183"/>
      <c r="E1035" s="184"/>
      <c r="F1035" s="183"/>
      <c r="G1035" s="184"/>
      <c r="H1035" s="183"/>
      <c r="I1035" s="184"/>
      <c r="J1035" s="183"/>
    </row>
    <row r="1036" spans="3:10">
      <c r="C1036" s="183"/>
      <c r="D1036" s="183"/>
      <c r="E1036" s="184"/>
      <c r="F1036" s="183"/>
      <c r="G1036" s="184"/>
      <c r="H1036" s="183"/>
      <c r="I1036" s="184"/>
      <c r="J1036" s="183"/>
    </row>
    <row r="1037" spans="3:10">
      <c r="C1037" s="183"/>
      <c r="D1037" s="183"/>
      <c r="E1037" s="184"/>
      <c r="F1037" s="183"/>
      <c r="G1037" s="184"/>
      <c r="H1037" s="183"/>
      <c r="I1037" s="184"/>
      <c r="J1037" s="183"/>
    </row>
    <row r="1038" spans="3:10">
      <c r="C1038" s="183"/>
      <c r="D1038" s="183"/>
      <c r="E1038" s="184"/>
      <c r="F1038" s="183"/>
      <c r="G1038" s="184"/>
      <c r="H1038" s="183"/>
      <c r="I1038" s="184"/>
      <c r="J1038" s="183"/>
    </row>
    <row r="1039" spans="3:10">
      <c r="C1039" s="183"/>
      <c r="D1039" s="183"/>
      <c r="E1039" s="184"/>
      <c r="F1039" s="183"/>
      <c r="G1039" s="184"/>
      <c r="H1039" s="183"/>
      <c r="I1039" s="184"/>
      <c r="J1039" s="183"/>
    </row>
    <row r="1040" spans="3:10">
      <c r="C1040" s="183"/>
      <c r="D1040" s="183"/>
      <c r="E1040" s="184"/>
      <c r="F1040" s="183"/>
      <c r="G1040" s="184"/>
      <c r="H1040" s="183"/>
      <c r="I1040" s="184"/>
      <c r="J1040" s="183"/>
    </row>
    <row r="1041" spans="3:10">
      <c r="C1041" s="183"/>
      <c r="D1041" s="183"/>
      <c r="E1041" s="184"/>
      <c r="F1041" s="183"/>
      <c r="G1041" s="184"/>
      <c r="H1041" s="183"/>
      <c r="I1041" s="184"/>
      <c r="J1041" s="183"/>
    </row>
    <row r="1042" spans="3:10">
      <c r="C1042" s="183"/>
      <c r="D1042" s="183"/>
      <c r="E1042" s="184"/>
      <c r="F1042" s="183"/>
      <c r="G1042" s="184"/>
      <c r="H1042" s="183"/>
      <c r="I1042" s="184"/>
      <c r="J1042" s="183"/>
    </row>
    <row r="1043" spans="3:10">
      <c r="C1043" s="183"/>
      <c r="D1043" s="183"/>
      <c r="E1043" s="184"/>
      <c r="F1043" s="183"/>
      <c r="G1043" s="184"/>
      <c r="H1043" s="183"/>
      <c r="I1043" s="184"/>
      <c r="J1043" s="183"/>
    </row>
    <row r="1044" spans="3:10">
      <c r="C1044" s="183"/>
      <c r="D1044" s="183"/>
      <c r="E1044" s="184"/>
      <c r="F1044" s="183"/>
      <c r="G1044" s="184"/>
      <c r="H1044" s="183"/>
      <c r="I1044" s="184"/>
      <c r="J1044" s="183"/>
    </row>
    <row r="1045" spans="3:10">
      <c r="C1045" s="183"/>
      <c r="D1045" s="183"/>
      <c r="E1045" s="184"/>
      <c r="F1045" s="183"/>
      <c r="G1045" s="184"/>
      <c r="H1045" s="183"/>
      <c r="I1045" s="184"/>
      <c r="J1045" s="183"/>
    </row>
    <row r="1046" spans="3:10">
      <c r="C1046" s="183"/>
      <c r="D1046" s="183"/>
      <c r="E1046" s="184"/>
      <c r="F1046" s="183"/>
      <c r="G1046" s="184"/>
      <c r="H1046" s="183"/>
      <c r="I1046" s="184"/>
      <c r="J1046" s="183"/>
    </row>
    <row r="1047" spans="3:10">
      <c r="C1047" s="183"/>
      <c r="D1047" s="183"/>
      <c r="E1047" s="184"/>
      <c r="F1047" s="183"/>
      <c r="G1047" s="184"/>
      <c r="H1047" s="183"/>
      <c r="I1047" s="184"/>
      <c r="J1047" s="183"/>
    </row>
    <row r="1048" spans="3:10">
      <c r="C1048" s="183"/>
      <c r="D1048" s="183"/>
      <c r="E1048" s="184"/>
      <c r="F1048" s="183"/>
      <c r="G1048" s="184"/>
      <c r="H1048" s="183"/>
      <c r="I1048" s="184"/>
      <c r="J1048" s="183"/>
    </row>
    <row r="1049" spans="3:10">
      <c r="C1049" s="183"/>
      <c r="D1049" s="183"/>
      <c r="E1049" s="184"/>
      <c r="F1049" s="183"/>
      <c r="G1049" s="184"/>
      <c r="H1049" s="183"/>
      <c r="I1049" s="184"/>
      <c r="J1049" s="183"/>
    </row>
    <row r="1050" spans="3:10">
      <c r="C1050" s="183"/>
      <c r="D1050" s="183"/>
      <c r="E1050" s="184"/>
      <c r="F1050" s="183"/>
      <c r="G1050" s="184"/>
      <c r="H1050" s="183"/>
      <c r="I1050" s="184"/>
      <c r="J1050" s="183"/>
    </row>
    <row r="1051" spans="3:10">
      <c r="C1051" s="183"/>
      <c r="D1051" s="183"/>
      <c r="E1051" s="184"/>
      <c r="F1051" s="183"/>
      <c r="G1051" s="184"/>
      <c r="H1051" s="183"/>
      <c r="I1051" s="184"/>
      <c r="J1051" s="183"/>
    </row>
    <row r="1052" spans="3:10">
      <c r="C1052" s="183"/>
      <c r="D1052" s="183"/>
      <c r="E1052" s="184"/>
      <c r="F1052" s="183"/>
      <c r="G1052" s="184"/>
      <c r="H1052" s="183"/>
      <c r="I1052" s="184"/>
      <c r="J1052" s="183"/>
    </row>
    <row r="1053" spans="3:10">
      <c r="C1053" s="183"/>
      <c r="D1053" s="183"/>
      <c r="E1053" s="184"/>
      <c r="F1053" s="183"/>
      <c r="G1053" s="184"/>
      <c r="H1053" s="183"/>
      <c r="I1053" s="184"/>
      <c r="J1053" s="183"/>
    </row>
    <row r="1054" spans="3:10">
      <c r="C1054" s="183"/>
      <c r="D1054" s="183"/>
      <c r="E1054" s="184"/>
      <c r="F1054" s="183"/>
      <c r="G1054" s="184"/>
      <c r="H1054" s="183"/>
      <c r="I1054" s="184"/>
      <c r="J1054" s="183"/>
    </row>
    <row r="1055" spans="3:10">
      <c r="C1055" s="183"/>
      <c r="D1055" s="183"/>
      <c r="E1055" s="184"/>
      <c r="F1055" s="183"/>
      <c r="G1055" s="184"/>
      <c r="H1055" s="183"/>
      <c r="I1055" s="184"/>
      <c r="J1055" s="183"/>
    </row>
    <row r="1056" spans="3:10">
      <c r="C1056" s="183"/>
      <c r="D1056" s="183"/>
      <c r="E1056" s="184"/>
      <c r="F1056" s="183"/>
      <c r="G1056" s="184"/>
      <c r="H1056" s="183"/>
      <c r="I1056" s="184"/>
      <c r="J1056" s="183"/>
    </row>
    <row r="1057" spans="3:10">
      <c r="C1057" s="183"/>
      <c r="D1057" s="183"/>
      <c r="E1057" s="184"/>
      <c r="F1057" s="183"/>
      <c r="G1057" s="184"/>
      <c r="H1057" s="183"/>
      <c r="I1057" s="184"/>
      <c r="J1057" s="183"/>
    </row>
    <row r="1058" spans="3:10">
      <c r="C1058" s="183"/>
      <c r="D1058" s="183"/>
      <c r="E1058" s="184"/>
      <c r="F1058" s="183"/>
      <c r="G1058" s="184"/>
      <c r="H1058" s="183"/>
      <c r="I1058" s="184"/>
      <c r="J1058" s="183"/>
    </row>
    <row r="1059" spans="3:10">
      <c r="C1059" s="183"/>
      <c r="D1059" s="183"/>
      <c r="E1059" s="184"/>
      <c r="F1059" s="183"/>
      <c r="G1059" s="184"/>
      <c r="H1059" s="183"/>
      <c r="I1059" s="184"/>
      <c r="J1059" s="183"/>
    </row>
    <row r="1060" spans="3:10">
      <c r="C1060" s="183"/>
      <c r="D1060" s="183"/>
      <c r="E1060" s="184"/>
      <c r="F1060" s="183"/>
      <c r="G1060" s="184"/>
      <c r="H1060" s="183"/>
      <c r="I1060" s="184"/>
      <c r="J1060" s="183"/>
    </row>
    <row r="1061" spans="3:10">
      <c r="C1061" s="183"/>
      <c r="D1061" s="183"/>
      <c r="E1061" s="184"/>
      <c r="F1061" s="183"/>
      <c r="G1061" s="184"/>
      <c r="H1061" s="183"/>
      <c r="I1061" s="184"/>
      <c r="J1061" s="183"/>
    </row>
    <row r="1062" spans="3:10">
      <c r="C1062" s="183"/>
      <c r="D1062" s="183"/>
      <c r="E1062" s="184"/>
      <c r="F1062" s="183"/>
      <c r="G1062" s="184"/>
      <c r="H1062" s="183"/>
      <c r="I1062" s="184"/>
      <c r="J1062" s="183"/>
    </row>
    <row r="1063" spans="3:10">
      <c r="C1063" s="183"/>
      <c r="D1063" s="183"/>
      <c r="E1063" s="184"/>
      <c r="F1063" s="183"/>
      <c r="G1063" s="184"/>
      <c r="H1063" s="183"/>
      <c r="I1063" s="184"/>
      <c r="J1063" s="183"/>
    </row>
    <row r="1064" spans="3:10">
      <c r="C1064" s="183"/>
      <c r="D1064" s="183"/>
      <c r="E1064" s="184"/>
      <c r="F1064" s="183"/>
      <c r="G1064" s="184"/>
      <c r="H1064" s="183"/>
      <c r="I1064" s="184"/>
      <c r="J1064" s="183"/>
    </row>
    <row r="1065" spans="3:10">
      <c r="C1065" s="183"/>
      <c r="D1065" s="183"/>
      <c r="E1065" s="184"/>
      <c r="F1065" s="183"/>
      <c r="G1065" s="184"/>
      <c r="H1065" s="183"/>
      <c r="I1065" s="184"/>
      <c r="J1065" s="183"/>
    </row>
    <row r="1066" spans="3:10">
      <c r="C1066" s="183"/>
      <c r="D1066" s="183"/>
      <c r="E1066" s="184"/>
      <c r="F1066" s="183"/>
      <c r="G1066" s="184"/>
      <c r="H1066" s="183"/>
      <c r="I1066" s="184"/>
      <c r="J1066" s="183"/>
    </row>
    <row r="1067" spans="3:10">
      <c r="C1067" s="183"/>
      <c r="D1067" s="183"/>
      <c r="E1067" s="184"/>
      <c r="F1067" s="183"/>
      <c r="G1067" s="184"/>
      <c r="H1067" s="183"/>
      <c r="I1067" s="184"/>
      <c r="J1067" s="183"/>
    </row>
    <row r="1068" spans="3:10">
      <c r="C1068" s="183"/>
      <c r="D1068" s="183"/>
      <c r="E1068" s="184"/>
      <c r="F1068" s="183"/>
      <c r="G1068" s="184"/>
      <c r="H1068" s="183"/>
      <c r="I1068" s="184"/>
      <c r="J1068" s="183"/>
    </row>
    <row r="1069" spans="3:10">
      <c r="C1069" s="183"/>
      <c r="D1069" s="183"/>
      <c r="E1069" s="184"/>
      <c r="F1069" s="183"/>
      <c r="G1069" s="184"/>
      <c r="H1069" s="183"/>
      <c r="I1069" s="184"/>
      <c r="J1069" s="183"/>
    </row>
    <row r="1070" spans="3:10">
      <c r="C1070" s="183"/>
      <c r="D1070" s="183"/>
      <c r="E1070" s="184"/>
      <c r="F1070" s="183"/>
      <c r="G1070" s="184"/>
      <c r="H1070" s="183"/>
      <c r="I1070" s="184"/>
      <c r="J1070" s="183"/>
    </row>
    <row r="1071" spans="3:10">
      <c r="C1071" s="183"/>
      <c r="D1071" s="183"/>
      <c r="E1071" s="184"/>
      <c r="F1071" s="183"/>
      <c r="G1071" s="184"/>
      <c r="H1071" s="183"/>
      <c r="I1071" s="184"/>
      <c r="J1071" s="183"/>
    </row>
    <row r="1072" spans="3:10">
      <c r="C1072" s="183"/>
      <c r="D1072" s="183"/>
      <c r="E1072" s="184"/>
      <c r="F1072" s="183"/>
      <c r="G1072" s="184"/>
      <c r="H1072" s="183"/>
      <c r="I1072" s="184"/>
      <c r="J1072" s="183"/>
    </row>
    <row r="1073" spans="3:10">
      <c r="C1073" s="183"/>
      <c r="D1073" s="183"/>
      <c r="E1073" s="184"/>
      <c r="F1073" s="183"/>
      <c r="G1073" s="184"/>
      <c r="H1073" s="183"/>
      <c r="I1073" s="184"/>
      <c r="J1073" s="183"/>
    </row>
    <row r="1074" spans="3:10">
      <c r="C1074" s="183"/>
      <c r="D1074" s="183"/>
      <c r="E1074" s="184"/>
      <c r="F1074" s="183"/>
      <c r="G1074" s="184"/>
      <c r="H1074" s="183"/>
      <c r="I1074" s="184"/>
      <c r="J1074" s="183"/>
    </row>
    <row r="1075" spans="3:10">
      <c r="C1075" s="183"/>
      <c r="D1075" s="183"/>
      <c r="E1075" s="184"/>
      <c r="F1075" s="183"/>
      <c r="G1075" s="184"/>
      <c r="H1075" s="183"/>
      <c r="I1075" s="184"/>
      <c r="J1075" s="183"/>
    </row>
    <row r="1076" spans="3:10">
      <c r="C1076" s="183"/>
      <c r="D1076" s="183"/>
      <c r="E1076" s="184"/>
      <c r="F1076" s="183"/>
      <c r="G1076" s="184"/>
      <c r="H1076" s="183"/>
      <c r="I1076" s="184"/>
      <c r="J1076" s="183"/>
    </row>
    <row r="1077" spans="3:10">
      <c r="C1077" s="183"/>
      <c r="D1077" s="183"/>
      <c r="E1077" s="184"/>
      <c r="F1077" s="183"/>
      <c r="G1077" s="184"/>
      <c r="H1077" s="183"/>
      <c r="I1077" s="184"/>
      <c r="J1077" s="183"/>
    </row>
    <row r="1078" spans="3:10">
      <c r="C1078" s="183"/>
      <c r="D1078" s="183"/>
      <c r="E1078" s="184"/>
      <c r="F1078" s="183"/>
      <c r="G1078" s="184"/>
      <c r="H1078" s="183"/>
      <c r="I1078" s="184"/>
      <c r="J1078" s="183"/>
    </row>
    <row r="1079" spans="3:10">
      <c r="C1079" s="183"/>
      <c r="D1079" s="183"/>
      <c r="E1079" s="184"/>
      <c r="F1079" s="183"/>
      <c r="G1079" s="184"/>
      <c r="H1079" s="183"/>
      <c r="I1079" s="184"/>
      <c r="J1079" s="183"/>
    </row>
    <row r="1080" spans="3:10">
      <c r="C1080" s="183"/>
      <c r="D1080" s="183"/>
      <c r="E1080" s="184"/>
      <c r="F1080" s="183"/>
      <c r="G1080" s="184"/>
      <c r="H1080" s="183"/>
      <c r="I1080" s="184"/>
      <c r="J1080" s="183"/>
    </row>
    <row r="1081" spans="3:10">
      <c r="C1081" s="183"/>
      <c r="D1081" s="183"/>
      <c r="E1081" s="184"/>
      <c r="F1081" s="183"/>
      <c r="G1081" s="184"/>
      <c r="H1081" s="183"/>
      <c r="I1081" s="184"/>
      <c r="J1081" s="183"/>
    </row>
    <row r="1082" spans="3:10">
      <c r="C1082" s="183"/>
      <c r="D1082" s="183"/>
      <c r="E1082" s="184"/>
      <c r="F1082" s="183"/>
      <c r="G1082" s="184"/>
      <c r="H1082" s="183"/>
      <c r="I1082" s="184"/>
      <c r="J1082" s="183"/>
    </row>
    <row r="1083" spans="3:10">
      <c r="C1083" s="183"/>
      <c r="D1083" s="183"/>
      <c r="E1083" s="184"/>
      <c r="F1083" s="183"/>
      <c r="G1083" s="184"/>
      <c r="H1083" s="183"/>
      <c r="I1083" s="184"/>
      <c r="J1083" s="183"/>
    </row>
    <row r="1084" spans="3:10">
      <c r="C1084" s="183"/>
      <c r="D1084" s="183"/>
      <c r="E1084" s="184"/>
      <c r="F1084" s="183"/>
      <c r="G1084" s="184"/>
      <c r="H1084" s="183"/>
      <c r="I1084" s="184"/>
      <c r="J1084" s="183"/>
    </row>
    <row r="1085" spans="3:10">
      <c r="C1085" s="183"/>
      <c r="D1085" s="183"/>
      <c r="E1085" s="184"/>
      <c r="F1085" s="183"/>
      <c r="G1085" s="184"/>
      <c r="H1085" s="183"/>
      <c r="I1085" s="184"/>
      <c r="J1085" s="183"/>
    </row>
    <row r="1086" spans="3:10">
      <c r="C1086" s="183"/>
      <c r="D1086" s="183"/>
      <c r="E1086" s="184"/>
      <c r="F1086" s="183"/>
      <c r="G1086" s="184"/>
      <c r="H1086" s="183"/>
      <c r="I1086" s="184"/>
      <c r="J1086" s="183"/>
    </row>
    <row r="1087" spans="3:10">
      <c r="C1087" s="183"/>
      <c r="D1087" s="183"/>
      <c r="E1087" s="184"/>
      <c r="F1087" s="183"/>
      <c r="G1087" s="184"/>
      <c r="H1087" s="183"/>
      <c r="I1087" s="184"/>
      <c r="J1087" s="183"/>
    </row>
    <row r="1088" spans="3:10">
      <c r="C1088" s="183"/>
      <c r="D1088" s="183"/>
      <c r="E1088" s="184"/>
      <c r="F1088" s="183"/>
      <c r="G1088" s="184"/>
      <c r="H1088" s="183"/>
      <c r="I1088" s="184"/>
      <c r="J1088" s="183"/>
    </row>
    <row r="1089" spans="3:10">
      <c r="C1089" s="183"/>
      <c r="D1089" s="183"/>
      <c r="E1089" s="184"/>
      <c r="F1089" s="183"/>
      <c r="G1089" s="184"/>
      <c r="H1089" s="183"/>
      <c r="I1089" s="184"/>
      <c r="J1089" s="183"/>
    </row>
    <row r="1090" spans="3:10">
      <c r="C1090" s="183"/>
      <c r="D1090" s="183"/>
      <c r="E1090" s="184"/>
      <c r="F1090" s="183"/>
      <c r="G1090" s="184"/>
      <c r="H1090" s="183"/>
      <c r="I1090" s="184"/>
      <c r="J1090" s="183"/>
    </row>
    <row r="1091" spans="3:10">
      <c r="C1091" s="183"/>
      <c r="D1091" s="183"/>
      <c r="E1091" s="184"/>
      <c r="F1091" s="183"/>
      <c r="G1091" s="184"/>
      <c r="H1091" s="183"/>
      <c r="I1091" s="184"/>
      <c r="J1091" s="183"/>
    </row>
    <row r="1092" spans="3:10">
      <c r="C1092" s="183"/>
      <c r="D1092" s="183"/>
      <c r="E1092" s="184"/>
      <c r="F1092" s="183"/>
      <c r="G1092" s="184"/>
      <c r="H1092" s="183"/>
      <c r="I1092" s="184"/>
      <c r="J1092" s="183"/>
    </row>
    <row r="1093" spans="3:10">
      <c r="C1093" s="183"/>
      <c r="D1093" s="183"/>
      <c r="E1093" s="184"/>
      <c r="F1093" s="183"/>
      <c r="G1093" s="184"/>
      <c r="H1093" s="183"/>
      <c r="I1093" s="184"/>
      <c r="J1093" s="183"/>
    </row>
    <row r="1094" spans="3:10">
      <c r="C1094" s="183"/>
      <c r="D1094" s="183"/>
      <c r="E1094" s="184"/>
      <c r="F1094" s="183"/>
      <c r="G1094" s="184"/>
      <c r="H1094" s="183"/>
      <c r="I1094" s="184"/>
      <c r="J1094" s="183"/>
    </row>
    <row r="1095" spans="3:10">
      <c r="C1095" s="183"/>
      <c r="D1095" s="183"/>
      <c r="E1095" s="184"/>
      <c r="F1095" s="183"/>
      <c r="G1095" s="184"/>
      <c r="H1095" s="183"/>
      <c r="I1095" s="184"/>
      <c r="J1095" s="183"/>
    </row>
    <row r="1096" spans="3:10">
      <c r="C1096" s="183"/>
      <c r="D1096" s="183"/>
      <c r="E1096" s="184"/>
      <c r="F1096" s="183"/>
      <c r="G1096" s="184"/>
      <c r="H1096" s="183"/>
      <c r="I1096" s="184"/>
      <c r="J1096" s="183"/>
    </row>
    <row r="1097" spans="3:10">
      <c r="C1097" s="183"/>
      <c r="D1097" s="183"/>
      <c r="E1097" s="184"/>
      <c r="F1097" s="183"/>
      <c r="G1097" s="184"/>
      <c r="H1097" s="183"/>
      <c r="I1097" s="184"/>
      <c r="J1097" s="183"/>
    </row>
    <row r="1098" spans="3:10">
      <c r="C1098" s="183"/>
      <c r="D1098" s="183"/>
      <c r="E1098" s="184"/>
      <c r="F1098" s="183"/>
      <c r="G1098" s="184"/>
      <c r="H1098" s="183"/>
      <c r="I1098" s="184"/>
      <c r="J1098" s="183"/>
    </row>
    <row r="1099" spans="3:10">
      <c r="C1099" s="183"/>
      <c r="D1099" s="183"/>
      <c r="E1099" s="184"/>
      <c r="F1099" s="183"/>
      <c r="G1099" s="184"/>
      <c r="H1099" s="183"/>
      <c r="I1099" s="184"/>
      <c r="J1099" s="183"/>
    </row>
    <row r="1100" spans="3:10">
      <c r="C1100" s="183"/>
      <c r="D1100" s="183"/>
      <c r="E1100" s="184"/>
      <c r="F1100" s="183"/>
      <c r="G1100" s="184"/>
      <c r="H1100" s="183"/>
      <c r="I1100" s="184"/>
      <c r="J1100" s="183"/>
    </row>
    <row r="1101" spans="3:10">
      <c r="C1101" s="183"/>
      <c r="D1101" s="183"/>
      <c r="E1101" s="184"/>
      <c r="F1101" s="183"/>
      <c r="G1101" s="184"/>
      <c r="H1101" s="183"/>
      <c r="I1101" s="184"/>
      <c r="J1101" s="183"/>
    </row>
    <row r="1102" spans="3:10">
      <c r="C1102" s="183"/>
      <c r="D1102" s="183"/>
      <c r="E1102" s="184"/>
      <c r="F1102" s="183"/>
      <c r="G1102" s="184"/>
      <c r="H1102" s="183"/>
      <c r="I1102" s="184"/>
      <c r="J1102" s="183"/>
    </row>
    <row r="1103" spans="3:10">
      <c r="C1103" s="183"/>
      <c r="D1103" s="183"/>
      <c r="E1103" s="184"/>
      <c r="F1103" s="183"/>
      <c r="G1103" s="184"/>
      <c r="H1103" s="183"/>
      <c r="I1103" s="184"/>
      <c r="J1103" s="183"/>
    </row>
    <row r="1104" spans="3:10">
      <c r="C1104" s="183"/>
      <c r="D1104" s="183"/>
      <c r="E1104" s="184"/>
      <c r="F1104" s="183"/>
      <c r="G1104" s="184"/>
      <c r="H1104" s="183"/>
      <c r="I1104" s="184"/>
      <c r="J1104" s="183"/>
    </row>
    <row r="1105" spans="3:10">
      <c r="C1105" s="183"/>
      <c r="D1105" s="183"/>
      <c r="E1105" s="184"/>
      <c r="F1105" s="183"/>
      <c r="G1105" s="184"/>
      <c r="H1105" s="183"/>
      <c r="I1105" s="184"/>
      <c r="J1105" s="183"/>
    </row>
    <row r="1106" spans="3:10">
      <c r="C1106" s="183"/>
      <c r="D1106" s="183"/>
      <c r="E1106" s="184"/>
      <c r="F1106" s="183"/>
      <c r="G1106" s="184"/>
      <c r="H1106" s="183"/>
      <c r="I1106" s="184"/>
      <c r="J1106" s="183"/>
    </row>
    <row r="1107" spans="3:10">
      <c r="C1107" s="183"/>
      <c r="D1107" s="183"/>
      <c r="E1107" s="184"/>
      <c r="F1107" s="183"/>
      <c r="G1107" s="184"/>
      <c r="H1107" s="183"/>
      <c r="I1107" s="184"/>
      <c r="J1107" s="183"/>
    </row>
    <row r="1108" spans="3:10">
      <c r="C1108" s="183"/>
      <c r="D1108" s="183"/>
      <c r="E1108" s="184"/>
      <c r="F1108" s="183"/>
      <c r="G1108" s="184"/>
      <c r="H1108" s="183"/>
      <c r="I1108" s="184"/>
      <c r="J1108" s="183"/>
    </row>
    <row r="1109" spans="3:10">
      <c r="C1109" s="183"/>
      <c r="D1109" s="183"/>
      <c r="E1109" s="184"/>
      <c r="F1109" s="183"/>
      <c r="G1109" s="184"/>
      <c r="H1109" s="183"/>
      <c r="I1109" s="184"/>
      <c r="J1109" s="183"/>
    </row>
    <row r="1110" spans="3:10">
      <c r="C1110" s="183"/>
      <c r="D1110" s="183"/>
      <c r="E1110" s="184"/>
      <c r="F1110" s="183"/>
      <c r="G1110" s="184"/>
      <c r="H1110" s="183"/>
      <c r="I1110" s="184"/>
      <c r="J1110" s="183"/>
    </row>
    <row r="1111" spans="3:10">
      <c r="C1111" s="183"/>
      <c r="D1111" s="183"/>
      <c r="E1111" s="184"/>
      <c r="F1111" s="183"/>
      <c r="G1111" s="184"/>
      <c r="H1111" s="183"/>
      <c r="I1111" s="184"/>
      <c r="J1111" s="183"/>
    </row>
    <row r="1112" spans="3:10">
      <c r="C1112" s="183"/>
      <c r="D1112" s="183"/>
      <c r="E1112" s="184"/>
      <c r="F1112" s="183"/>
      <c r="G1112" s="184"/>
      <c r="H1112" s="183"/>
      <c r="I1112" s="184"/>
      <c r="J1112" s="183"/>
    </row>
    <row r="1113" spans="3:10">
      <c r="C1113" s="183"/>
      <c r="D1113" s="183"/>
      <c r="E1113" s="184"/>
      <c r="F1113" s="183"/>
      <c r="G1113" s="184"/>
      <c r="H1113" s="183"/>
      <c r="I1113" s="184"/>
      <c r="J1113" s="183"/>
    </row>
    <row r="1114" spans="3:10">
      <c r="C1114" s="183"/>
      <c r="D1114" s="183"/>
      <c r="E1114" s="184"/>
      <c r="F1114" s="183"/>
      <c r="G1114" s="184"/>
      <c r="H1114" s="183"/>
      <c r="I1114" s="184"/>
      <c r="J1114" s="183"/>
    </row>
    <row r="1115" spans="3:10">
      <c r="C1115" s="183"/>
      <c r="D1115" s="183"/>
      <c r="E1115" s="184"/>
      <c r="F1115" s="183"/>
      <c r="G1115" s="184"/>
      <c r="H1115" s="183"/>
      <c r="I1115" s="184"/>
      <c r="J1115" s="183"/>
    </row>
    <row r="1116" spans="3:10">
      <c r="C1116" s="183"/>
      <c r="D1116" s="183"/>
      <c r="E1116" s="184"/>
      <c r="F1116" s="183"/>
      <c r="G1116" s="184"/>
      <c r="H1116" s="183"/>
      <c r="I1116" s="184"/>
      <c r="J1116" s="183"/>
    </row>
    <row r="1117" spans="3:10">
      <c r="C1117" s="183"/>
      <c r="D1117" s="183"/>
      <c r="E1117" s="184"/>
      <c r="F1117" s="183"/>
      <c r="G1117" s="184"/>
      <c r="H1117" s="183"/>
      <c r="I1117" s="184"/>
      <c r="J1117" s="183"/>
    </row>
    <row r="1118" spans="3:10">
      <c r="C1118" s="183"/>
      <c r="D1118" s="183"/>
      <c r="E1118" s="184"/>
      <c r="F1118" s="183"/>
      <c r="G1118" s="184"/>
      <c r="H1118" s="183"/>
      <c r="I1118" s="184"/>
      <c r="J1118" s="183"/>
    </row>
    <row r="1119" spans="3:10">
      <c r="C1119" s="183"/>
      <c r="D1119" s="183"/>
      <c r="E1119" s="184"/>
      <c r="F1119" s="183"/>
      <c r="G1119" s="184"/>
      <c r="H1119" s="183"/>
      <c r="I1119" s="184"/>
      <c r="J1119" s="183"/>
    </row>
    <row r="1120" spans="3:10">
      <c r="C1120" s="183"/>
      <c r="D1120" s="183"/>
      <c r="E1120" s="184"/>
      <c r="F1120" s="183"/>
      <c r="G1120" s="184"/>
      <c r="H1120" s="183"/>
      <c r="I1120" s="184"/>
      <c r="J1120" s="183"/>
    </row>
    <row r="1121" spans="3:10">
      <c r="C1121" s="183"/>
      <c r="D1121" s="183"/>
      <c r="E1121" s="184"/>
      <c r="F1121" s="183"/>
      <c r="G1121" s="184"/>
      <c r="H1121" s="183"/>
      <c r="I1121" s="184"/>
      <c r="J1121" s="183"/>
    </row>
    <row r="1122" spans="3:10">
      <c r="C1122" s="183"/>
      <c r="D1122" s="183"/>
      <c r="E1122" s="184"/>
      <c r="F1122" s="183"/>
      <c r="G1122" s="184"/>
      <c r="H1122" s="183"/>
      <c r="I1122" s="184"/>
      <c r="J1122" s="183"/>
    </row>
    <row r="1123" spans="3:10">
      <c r="C1123" s="183"/>
      <c r="D1123" s="183"/>
      <c r="E1123" s="184"/>
      <c r="F1123" s="183"/>
      <c r="G1123" s="184"/>
      <c r="H1123" s="183"/>
      <c r="I1123" s="184"/>
      <c r="J1123" s="183"/>
    </row>
    <row r="1124" spans="3:10">
      <c r="C1124" s="183"/>
      <c r="D1124" s="183"/>
      <c r="E1124" s="184"/>
      <c r="F1124" s="183"/>
      <c r="G1124" s="184"/>
      <c r="H1124" s="183"/>
      <c r="I1124" s="184"/>
      <c r="J1124" s="183"/>
    </row>
    <row r="1125" spans="3:10">
      <c r="C1125" s="183"/>
      <c r="D1125" s="183"/>
      <c r="E1125" s="184"/>
      <c r="F1125" s="183"/>
      <c r="G1125" s="184"/>
      <c r="H1125" s="183"/>
      <c r="I1125" s="184"/>
      <c r="J1125" s="183"/>
    </row>
    <row r="1126" spans="3:10">
      <c r="C1126" s="183"/>
      <c r="D1126" s="183"/>
      <c r="E1126" s="184"/>
      <c r="F1126" s="183"/>
      <c r="G1126" s="184"/>
      <c r="H1126" s="183"/>
      <c r="I1126" s="184"/>
      <c r="J1126" s="183"/>
    </row>
    <row r="1127" spans="3:10">
      <c r="C1127" s="183"/>
      <c r="D1127" s="183"/>
      <c r="E1127" s="184"/>
      <c r="F1127" s="183"/>
      <c r="G1127" s="184"/>
      <c r="H1127" s="183"/>
      <c r="I1127" s="184"/>
      <c r="J1127" s="183"/>
    </row>
    <row r="1128" spans="3:10">
      <c r="C1128" s="183"/>
      <c r="D1128" s="183"/>
      <c r="E1128" s="184"/>
      <c r="F1128" s="183"/>
      <c r="G1128" s="184"/>
      <c r="H1128" s="183"/>
      <c r="I1128" s="184"/>
      <c r="J1128" s="183"/>
    </row>
    <row r="1129" spans="3:10">
      <c r="C1129" s="183"/>
      <c r="D1129" s="183"/>
      <c r="E1129" s="184"/>
      <c r="F1129" s="183"/>
      <c r="G1129" s="184"/>
      <c r="H1129" s="183"/>
      <c r="I1129" s="184"/>
      <c r="J1129" s="183"/>
    </row>
    <row r="1130" spans="3:10">
      <c r="C1130" s="183"/>
      <c r="D1130" s="183"/>
      <c r="E1130" s="184"/>
      <c r="F1130" s="183"/>
      <c r="G1130" s="184"/>
      <c r="H1130" s="183"/>
      <c r="I1130" s="184"/>
      <c r="J1130" s="183"/>
    </row>
    <row r="1131" spans="3:10">
      <c r="C1131" s="183"/>
      <c r="D1131" s="183"/>
      <c r="E1131" s="184"/>
      <c r="F1131" s="183"/>
      <c r="G1131" s="184"/>
      <c r="H1131" s="183"/>
      <c r="I1131" s="184"/>
      <c r="J1131" s="183"/>
    </row>
    <row r="1132" spans="3:10">
      <c r="C1132" s="183"/>
      <c r="D1132" s="183"/>
      <c r="E1132" s="184"/>
      <c r="F1132" s="183"/>
      <c r="G1132" s="184"/>
      <c r="H1132" s="183"/>
      <c r="I1132" s="184"/>
      <c r="J1132" s="183"/>
    </row>
    <row r="1133" spans="3:10">
      <c r="C1133" s="183"/>
      <c r="D1133" s="183"/>
      <c r="E1133" s="184"/>
      <c r="F1133" s="183"/>
      <c r="G1133" s="184"/>
      <c r="H1133" s="183"/>
      <c r="I1133" s="184"/>
      <c r="J1133" s="183"/>
    </row>
    <row r="1134" spans="3:10">
      <c r="C1134" s="183"/>
      <c r="D1134" s="183"/>
      <c r="E1134" s="184"/>
      <c r="F1134" s="183"/>
      <c r="G1134" s="184"/>
      <c r="H1134" s="183"/>
      <c r="I1134" s="184"/>
      <c r="J1134" s="183"/>
    </row>
    <row r="1135" spans="3:10">
      <c r="C1135" s="183"/>
      <c r="D1135" s="183"/>
      <c r="E1135" s="184"/>
      <c r="F1135" s="183"/>
      <c r="G1135" s="184"/>
      <c r="H1135" s="183"/>
      <c r="I1135" s="184"/>
      <c r="J1135" s="183"/>
    </row>
    <row r="1136" spans="3:10">
      <c r="C1136" s="183"/>
      <c r="D1136" s="183"/>
      <c r="E1136" s="184"/>
      <c r="F1136" s="183"/>
      <c r="G1136" s="184"/>
      <c r="H1136" s="183"/>
      <c r="I1136" s="184"/>
      <c r="J1136" s="183"/>
    </row>
    <row r="1137" spans="3:10">
      <c r="C1137" s="183"/>
      <c r="D1137" s="183"/>
      <c r="E1137" s="184"/>
      <c r="F1137" s="183"/>
      <c r="G1137" s="184"/>
      <c r="H1137" s="183"/>
      <c r="I1137" s="184"/>
      <c r="J1137" s="183"/>
    </row>
    <row r="1138" spans="3:10">
      <c r="C1138" s="183"/>
      <c r="D1138" s="183"/>
      <c r="E1138" s="184"/>
      <c r="F1138" s="183"/>
      <c r="G1138" s="184"/>
      <c r="H1138" s="183"/>
      <c r="I1138" s="184"/>
      <c r="J1138" s="183"/>
    </row>
    <row r="1139" spans="3:10">
      <c r="C1139" s="183"/>
      <c r="D1139" s="183"/>
      <c r="E1139" s="184"/>
      <c r="F1139" s="183"/>
      <c r="G1139" s="184"/>
      <c r="H1139" s="183"/>
      <c r="I1139" s="184"/>
      <c r="J1139" s="183"/>
    </row>
    <row r="1140" spans="3:10">
      <c r="C1140" s="183"/>
      <c r="D1140" s="183"/>
      <c r="E1140" s="184"/>
      <c r="F1140" s="183"/>
      <c r="G1140" s="184"/>
      <c r="H1140" s="183"/>
      <c r="I1140" s="184"/>
      <c r="J1140" s="183"/>
    </row>
    <row r="1141" spans="3:10">
      <c r="C1141" s="183"/>
      <c r="D1141" s="183"/>
      <c r="E1141" s="184"/>
      <c r="F1141" s="183"/>
      <c r="G1141" s="184"/>
      <c r="H1141" s="183"/>
      <c r="I1141" s="184"/>
      <c r="J1141" s="183"/>
    </row>
    <row r="1142" spans="3:10">
      <c r="C1142" s="183"/>
      <c r="D1142" s="183"/>
      <c r="E1142" s="184"/>
      <c r="F1142" s="183"/>
      <c r="G1142" s="184"/>
      <c r="H1142" s="183"/>
      <c r="I1142" s="184"/>
      <c r="J1142" s="183"/>
    </row>
    <row r="1143" spans="3:10">
      <c r="C1143" s="183"/>
      <c r="D1143" s="183"/>
      <c r="E1143" s="184"/>
      <c r="F1143" s="183"/>
      <c r="G1143" s="184"/>
      <c r="H1143" s="183"/>
      <c r="I1143" s="184"/>
      <c r="J1143" s="183"/>
    </row>
    <row r="1144" spans="3:10">
      <c r="C1144" s="183"/>
      <c r="D1144" s="183"/>
      <c r="E1144" s="184"/>
      <c r="F1144" s="183"/>
      <c r="G1144" s="184"/>
      <c r="H1144" s="183"/>
      <c r="I1144" s="184"/>
      <c r="J1144" s="183"/>
    </row>
    <row r="1145" spans="3:10">
      <c r="C1145" s="183"/>
      <c r="D1145" s="183"/>
      <c r="E1145" s="184"/>
      <c r="F1145" s="183"/>
      <c r="G1145" s="184"/>
      <c r="H1145" s="183"/>
      <c r="I1145" s="184"/>
      <c r="J1145" s="183"/>
    </row>
    <row r="1146" spans="3:10">
      <c r="C1146" s="183"/>
      <c r="D1146" s="183"/>
      <c r="E1146" s="184"/>
      <c r="F1146" s="183"/>
      <c r="G1146" s="184"/>
      <c r="H1146" s="183"/>
      <c r="I1146" s="184"/>
      <c r="J1146" s="183"/>
    </row>
    <row r="1147" spans="3:10">
      <c r="C1147" s="183"/>
      <c r="D1147" s="183"/>
      <c r="E1147" s="184"/>
      <c r="F1147" s="183"/>
      <c r="G1147" s="184"/>
      <c r="H1147" s="183"/>
      <c r="I1147" s="184"/>
      <c r="J1147" s="183"/>
    </row>
    <row r="1148" spans="3:10">
      <c r="C1148" s="183"/>
      <c r="D1148" s="183"/>
      <c r="E1148" s="184"/>
      <c r="F1148" s="183"/>
      <c r="G1148" s="184"/>
      <c r="H1148" s="183"/>
      <c r="I1148" s="184"/>
      <c r="J1148" s="183"/>
    </row>
    <row r="1149" spans="3:10">
      <c r="C1149" s="183"/>
      <c r="D1149" s="183"/>
      <c r="E1149" s="184"/>
      <c r="F1149" s="183"/>
      <c r="G1149" s="184"/>
      <c r="H1149" s="183"/>
      <c r="I1149" s="184"/>
      <c r="J1149" s="183"/>
    </row>
    <row r="1150" spans="3:10">
      <c r="C1150" s="183"/>
      <c r="D1150" s="183"/>
      <c r="E1150" s="184"/>
      <c r="F1150" s="183"/>
      <c r="G1150" s="184"/>
      <c r="H1150" s="183"/>
      <c r="I1150" s="184"/>
      <c r="J1150" s="183"/>
    </row>
    <row r="1151" spans="3:10">
      <c r="C1151" s="183"/>
      <c r="D1151" s="183"/>
      <c r="E1151" s="184"/>
      <c r="F1151" s="183"/>
      <c r="G1151" s="184"/>
      <c r="H1151" s="183"/>
      <c r="I1151" s="184"/>
      <c r="J1151" s="183"/>
    </row>
    <row r="1152" spans="3:10">
      <c r="C1152" s="183"/>
      <c r="D1152" s="183"/>
      <c r="E1152" s="184"/>
      <c r="F1152" s="183"/>
      <c r="G1152" s="184"/>
      <c r="H1152" s="183"/>
      <c r="I1152" s="184"/>
      <c r="J1152" s="183"/>
    </row>
    <row r="1153" spans="3:10">
      <c r="C1153" s="183"/>
      <c r="D1153" s="183"/>
      <c r="E1153" s="184"/>
      <c r="F1153" s="183"/>
      <c r="G1153" s="184"/>
      <c r="H1153" s="183"/>
      <c r="I1153" s="184"/>
      <c r="J1153" s="183"/>
    </row>
    <row r="1154" spans="3:10">
      <c r="C1154" s="183"/>
      <c r="D1154" s="183"/>
      <c r="E1154" s="184"/>
      <c r="F1154" s="183"/>
      <c r="G1154" s="184"/>
      <c r="H1154" s="183"/>
      <c r="I1154" s="184"/>
      <c r="J1154" s="183"/>
    </row>
    <row r="1155" spans="3:10">
      <c r="C1155" s="183"/>
      <c r="D1155" s="183"/>
      <c r="E1155" s="184"/>
      <c r="F1155" s="183"/>
      <c r="G1155" s="184"/>
      <c r="H1155" s="183"/>
      <c r="I1155" s="184"/>
      <c r="J1155" s="183"/>
    </row>
    <row r="1156" spans="3:10">
      <c r="C1156" s="183"/>
      <c r="D1156" s="183"/>
      <c r="E1156" s="184"/>
      <c r="F1156" s="183"/>
      <c r="G1156" s="184"/>
      <c r="H1156" s="183"/>
      <c r="I1156" s="184"/>
      <c r="J1156" s="183"/>
    </row>
    <row r="1157" spans="3:10">
      <c r="C1157" s="183"/>
      <c r="D1157" s="183"/>
      <c r="E1157" s="184"/>
      <c r="F1157" s="183"/>
      <c r="G1157" s="184"/>
      <c r="H1157" s="183"/>
      <c r="I1157" s="184"/>
      <c r="J1157" s="183"/>
    </row>
    <row r="1158" spans="3:10">
      <c r="C1158" s="183"/>
      <c r="D1158" s="183"/>
      <c r="E1158" s="184"/>
      <c r="F1158" s="183"/>
      <c r="G1158" s="184"/>
      <c r="H1158" s="183"/>
      <c r="I1158" s="184"/>
      <c r="J1158" s="183"/>
    </row>
    <row r="1159" spans="3:10">
      <c r="C1159" s="183"/>
      <c r="D1159" s="183"/>
      <c r="E1159" s="184"/>
      <c r="F1159" s="183"/>
      <c r="G1159" s="184"/>
      <c r="H1159" s="183"/>
      <c r="I1159" s="184"/>
      <c r="J1159" s="183"/>
    </row>
    <row r="1160" spans="3:10">
      <c r="C1160" s="183"/>
      <c r="D1160" s="183"/>
      <c r="E1160" s="184"/>
      <c r="F1160" s="183"/>
      <c r="G1160" s="184"/>
      <c r="H1160" s="183"/>
      <c r="I1160" s="184"/>
      <c r="J1160" s="183"/>
    </row>
    <row r="1161" spans="3:10">
      <c r="C1161" s="183"/>
      <c r="D1161" s="183"/>
      <c r="E1161" s="184"/>
      <c r="F1161" s="183"/>
      <c r="G1161" s="184"/>
      <c r="H1161" s="183"/>
      <c r="I1161" s="184"/>
      <c r="J1161" s="183"/>
    </row>
    <row r="1162" spans="3:10">
      <c r="C1162" s="183"/>
      <c r="D1162" s="183"/>
      <c r="E1162" s="184"/>
      <c r="F1162" s="183"/>
      <c r="G1162" s="184"/>
      <c r="H1162" s="183"/>
      <c r="I1162" s="184"/>
      <c r="J1162" s="183"/>
    </row>
    <row r="1163" spans="3:10">
      <c r="C1163" s="183"/>
      <c r="D1163" s="183"/>
      <c r="E1163" s="184"/>
      <c r="F1163" s="183"/>
      <c r="G1163" s="184"/>
      <c r="H1163" s="183"/>
      <c r="I1163" s="184"/>
      <c r="J1163" s="183"/>
    </row>
    <row r="1164" spans="3:10">
      <c r="C1164" s="183"/>
      <c r="D1164" s="183"/>
      <c r="E1164" s="184"/>
      <c r="F1164" s="183"/>
      <c r="G1164" s="184"/>
      <c r="H1164" s="183"/>
      <c r="I1164" s="184"/>
      <c r="J1164" s="183"/>
    </row>
    <row r="1165" spans="3:10">
      <c r="C1165" s="183"/>
      <c r="D1165" s="183"/>
      <c r="E1165" s="184"/>
      <c r="F1165" s="183"/>
      <c r="G1165" s="184"/>
      <c r="H1165" s="183"/>
      <c r="I1165" s="184"/>
      <c r="J1165" s="183"/>
    </row>
    <row r="1166" spans="3:10">
      <c r="C1166" s="183"/>
      <c r="D1166" s="183"/>
      <c r="E1166" s="184"/>
      <c r="F1166" s="183"/>
      <c r="G1166" s="184"/>
      <c r="H1166" s="183"/>
      <c r="I1166" s="184"/>
      <c r="J1166" s="183"/>
    </row>
    <row r="1167" spans="3:10">
      <c r="C1167" s="183"/>
      <c r="D1167" s="183"/>
      <c r="E1167" s="184"/>
      <c r="F1167" s="183"/>
      <c r="G1167" s="184"/>
      <c r="H1167" s="183"/>
      <c r="I1167" s="184"/>
      <c r="J1167" s="183"/>
    </row>
    <row r="1168" spans="3:10">
      <c r="C1168" s="183"/>
      <c r="D1168" s="183"/>
      <c r="E1168" s="184"/>
      <c r="F1168" s="183"/>
      <c r="G1168" s="184"/>
      <c r="H1168" s="183"/>
      <c r="I1168" s="184"/>
      <c r="J1168" s="183"/>
    </row>
    <row r="1169" spans="3:10">
      <c r="C1169" s="183"/>
      <c r="D1169" s="183"/>
      <c r="E1169" s="184"/>
      <c r="F1169" s="183"/>
      <c r="G1169" s="184"/>
      <c r="H1169" s="183"/>
      <c r="I1169" s="184"/>
      <c r="J1169" s="183"/>
    </row>
    <row r="1170" spans="3:10">
      <c r="C1170" s="183"/>
      <c r="D1170" s="183"/>
      <c r="E1170" s="184"/>
      <c r="F1170" s="183"/>
      <c r="G1170" s="184"/>
      <c r="H1170" s="183"/>
      <c r="I1170" s="184"/>
      <c r="J1170" s="183"/>
    </row>
    <row r="1171" spans="3:10">
      <c r="C1171" s="183"/>
      <c r="D1171" s="183"/>
      <c r="E1171" s="184"/>
      <c r="F1171" s="183"/>
      <c r="G1171" s="184"/>
      <c r="H1171" s="183"/>
      <c r="I1171" s="184"/>
      <c r="J1171" s="183"/>
    </row>
    <row r="1172" spans="3:10">
      <c r="C1172" s="183"/>
      <c r="D1172" s="183"/>
      <c r="E1172" s="184"/>
      <c r="F1172" s="183"/>
      <c r="G1172" s="184"/>
      <c r="H1172" s="183"/>
      <c r="I1172" s="184"/>
      <c r="J1172" s="183"/>
    </row>
    <row r="1173" spans="3:10">
      <c r="C1173" s="183"/>
      <c r="D1173" s="183"/>
      <c r="E1173" s="184"/>
      <c r="F1173" s="183"/>
      <c r="G1173" s="184"/>
      <c r="H1173" s="183"/>
      <c r="I1173" s="184"/>
      <c r="J1173" s="183"/>
    </row>
    <row r="1174" spans="3:10">
      <c r="C1174" s="183"/>
      <c r="D1174" s="183"/>
      <c r="E1174" s="184"/>
      <c r="F1174" s="183"/>
      <c r="G1174" s="184"/>
      <c r="H1174" s="183"/>
      <c r="I1174" s="184"/>
      <c r="J1174" s="183"/>
    </row>
    <row r="1175" spans="3:10">
      <c r="C1175" s="183"/>
      <c r="D1175" s="183"/>
      <c r="E1175" s="184"/>
      <c r="F1175" s="183"/>
      <c r="G1175" s="184"/>
      <c r="H1175" s="183"/>
      <c r="I1175" s="184"/>
      <c r="J1175" s="183"/>
    </row>
    <row r="1176" spans="3:10">
      <c r="C1176" s="183"/>
      <c r="D1176" s="183"/>
      <c r="E1176" s="184"/>
      <c r="F1176" s="183"/>
      <c r="G1176" s="184"/>
      <c r="H1176" s="183"/>
      <c r="I1176" s="184"/>
      <c r="J1176" s="183"/>
    </row>
    <row r="1177" spans="3:10">
      <c r="C1177" s="183"/>
      <c r="D1177" s="183"/>
      <c r="E1177" s="184"/>
      <c r="F1177" s="183"/>
      <c r="G1177" s="184"/>
      <c r="H1177" s="183"/>
      <c r="I1177" s="184"/>
      <c r="J1177" s="183"/>
    </row>
    <row r="1178" spans="3:10">
      <c r="C1178" s="183"/>
      <c r="D1178" s="183"/>
      <c r="E1178" s="184"/>
      <c r="F1178" s="183"/>
      <c r="G1178" s="184"/>
      <c r="H1178" s="183"/>
      <c r="I1178" s="184"/>
      <c r="J1178" s="183"/>
    </row>
    <row r="1179" spans="3:10">
      <c r="C1179" s="183"/>
      <c r="D1179" s="183"/>
      <c r="E1179" s="184"/>
      <c r="F1179" s="183"/>
      <c r="G1179" s="184"/>
      <c r="H1179" s="183"/>
      <c r="I1179" s="184"/>
      <c r="J1179" s="183"/>
    </row>
    <row r="1180" spans="3:10">
      <c r="C1180" s="183"/>
      <c r="D1180" s="183"/>
      <c r="E1180" s="184"/>
      <c r="F1180" s="183"/>
      <c r="G1180" s="184"/>
      <c r="H1180" s="183"/>
      <c r="I1180" s="184"/>
      <c r="J1180" s="183"/>
    </row>
    <row r="1181" spans="3:10">
      <c r="C1181" s="183"/>
      <c r="D1181" s="183"/>
      <c r="E1181" s="184"/>
      <c r="F1181" s="183"/>
      <c r="G1181" s="184"/>
      <c r="H1181" s="183"/>
      <c r="I1181" s="184"/>
      <c r="J1181" s="183"/>
    </row>
    <row r="1182" spans="3:10">
      <c r="C1182" s="183"/>
      <c r="D1182" s="183"/>
      <c r="E1182" s="184"/>
      <c r="F1182" s="183"/>
      <c r="G1182" s="184"/>
      <c r="H1182" s="183"/>
      <c r="I1182" s="184"/>
      <c r="J1182" s="183"/>
    </row>
    <row r="1183" spans="3:10">
      <c r="C1183" s="183"/>
      <c r="D1183" s="183"/>
      <c r="E1183" s="184"/>
      <c r="F1183" s="183"/>
      <c r="G1183" s="184"/>
      <c r="H1183" s="183"/>
      <c r="I1183" s="184"/>
      <c r="J1183" s="183"/>
    </row>
    <row r="1184" spans="3:10">
      <c r="C1184" s="183"/>
      <c r="D1184" s="183"/>
      <c r="E1184" s="184"/>
      <c r="F1184" s="183"/>
      <c r="G1184" s="184"/>
      <c r="H1184" s="183"/>
      <c r="I1184" s="184"/>
      <c r="J1184" s="183"/>
    </row>
    <row r="1185" spans="3:10">
      <c r="C1185" s="183"/>
      <c r="D1185" s="183"/>
      <c r="E1185" s="184"/>
      <c r="F1185" s="183"/>
      <c r="G1185" s="184"/>
      <c r="H1185" s="183"/>
      <c r="I1185" s="184"/>
      <c r="J1185" s="183"/>
    </row>
    <row r="1186" spans="3:10">
      <c r="C1186" s="183"/>
      <c r="D1186" s="183"/>
      <c r="E1186" s="184"/>
      <c r="F1186" s="183"/>
      <c r="G1186" s="184"/>
      <c r="H1186" s="183"/>
      <c r="I1186" s="184"/>
      <c r="J1186" s="183"/>
    </row>
    <row r="1187" spans="3:10">
      <c r="C1187" s="183"/>
      <c r="D1187" s="183"/>
      <c r="E1187" s="184"/>
      <c r="F1187" s="183"/>
      <c r="G1187" s="184"/>
      <c r="H1187" s="183"/>
      <c r="I1187" s="184"/>
      <c r="J1187" s="183"/>
    </row>
    <row r="1188" spans="3:10">
      <c r="C1188" s="183"/>
      <c r="D1188" s="183"/>
      <c r="E1188" s="184"/>
      <c r="F1188" s="183"/>
      <c r="G1188" s="184"/>
      <c r="H1188" s="183"/>
      <c r="I1188" s="184"/>
      <c r="J1188" s="183"/>
    </row>
    <row r="1189" spans="3:10">
      <c r="C1189" s="183"/>
      <c r="D1189" s="183"/>
      <c r="E1189" s="184"/>
      <c r="F1189" s="183"/>
      <c r="G1189" s="184"/>
      <c r="H1189" s="183"/>
      <c r="I1189" s="184"/>
      <c r="J1189" s="183"/>
    </row>
    <row r="1190" spans="3:10">
      <c r="C1190" s="183"/>
      <c r="D1190" s="183"/>
      <c r="E1190" s="184"/>
      <c r="F1190" s="183"/>
      <c r="G1190" s="184"/>
      <c r="H1190" s="183"/>
      <c r="I1190" s="184"/>
      <c r="J1190" s="183"/>
    </row>
    <row r="1191" spans="3:10">
      <c r="C1191" s="183"/>
      <c r="D1191" s="183"/>
      <c r="E1191" s="184"/>
      <c r="F1191" s="183"/>
      <c r="G1191" s="184"/>
      <c r="H1191" s="183"/>
      <c r="I1191" s="184"/>
      <c r="J1191" s="183"/>
    </row>
    <row r="1192" spans="3:10">
      <c r="C1192" s="183"/>
      <c r="D1192" s="183"/>
      <c r="E1192" s="184"/>
      <c r="F1192" s="183"/>
      <c r="G1192" s="184"/>
      <c r="H1192" s="183"/>
      <c r="I1192" s="184"/>
      <c r="J1192" s="183"/>
    </row>
    <row r="1193" spans="3:10">
      <c r="C1193" s="183"/>
      <c r="D1193" s="183"/>
      <c r="E1193" s="184"/>
      <c r="F1193" s="183"/>
      <c r="G1193" s="184"/>
      <c r="H1193" s="183"/>
      <c r="I1193" s="184"/>
      <c r="J1193" s="183"/>
    </row>
    <row r="1194" spans="3:10">
      <c r="C1194" s="183"/>
      <c r="D1194" s="183"/>
      <c r="E1194" s="184"/>
      <c r="F1194" s="183"/>
      <c r="G1194" s="184"/>
      <c r="H1194" s="183"/>
      <c r="I1194" s="184"/>
      <c r="J1194" s="183"/>
    </row>
    <row r="1195" spans="3:10">
      <c r="C1195" s="183"/>
      <c r="D1195" s="183"/>
      <c r="E1195" s="184"/>
      <c r="F1195" s="183"/>
      <c r="G1195" s="184"/>
      <c r="H1195" s="183"/>
      <c r="I1195" s="184"/>
      <c r="J1195" s="183"/>
    </row>
    <row r="1196" spans="3:10">
      <c r="C1196" s="183"/>
      <c r="D1196" s="183"/>
      <c r="E1196" s="184"/>
      <c r="F1196" s="183"/>
      <c r="G1196" s="184"/>
      <c r="H1196" s="183"/>
      <c r="I1196" s="184"/>
      <c r="J1196" s="183"/>
    </row>
    <row r="1197" spans="3:10">
      <c r="C1197" s="183"/>
      <c r="D1197" s="183"/>
      <c r="E1197" s="184"/>
      <c r="F1197" s="183"/>
      <c r="G1197" s="184"/>
      <c r="H1197" s="183"/>
      <c r="I1197" s="184"/>
      <c r="J1197" s="183"/>
    </row>
    <row r="1198" spans="3:10">
      <c r="C1198" s="183"/>
      <c r="D1198" s="183"/>
      <c r="E1198" s="184"/>
      <c r="F1198" s="183"/>
      <c r="G1198" s="184"/>
      <c r="H1198" s="183"/>
      <c r="I1198" s="184"/>
      <c r="J1198" s="183"/>
    </row>
    <row r="1199" spans="3:10">
      <c r="C1199" s="183"/>
      <c r="D1199" s="183"/>
      <c r="E1199" s="184"/>
      <c r="F1199" s="183"/>
      <c r="G1199" s="184"/>
      <c r="H1199" s="183"/>
      <c r="I1199" s="184"/>
      <c r="J1199" s="183"/>
    </row>
    <row r="1200" spans="3:10">
      <c r="C1200" s="183"/>
      <c r="D1200" s="183"/>
      <c r="E1200" s="184"/>
      <c r="F1200" s="183"/>
      <c r="G1200" s="184"/>
      <c r="H1200" s="183"/>
      <c r="I1200" s="184"/>
      <c r="J1200" s="183"/>
    </row>
    <row r="1201" spans="3:10">
      <c r="C1201" s="183"/>
      <c r="D1201" s="183"/>
      <c r="E1201" s="184"/>
      <c r="F1201" s="183"/>
      <c r="G1201" s="184"/>
      <c r="H1201" s="183"/>
      <c r="I1201" s="184"/>
      <c r="J1201" s="183"/>
    </row>
    <row r="1202" spans="3:10">
      <c r="C1202" s="183"/>
      <c r="D1202" s="183"/>
      <c r="E1202" s="184"/>
      <c r="F1202" s="183"/>
      <c r="G1202" s="184"/>
      <c r="H1202" s="183"/>
      <c r="I1202" s="184"/>
      <c r="J1202" s="183"/>
    </row>
    <row r="1203" spans="3:10">
      <c r="C1203" s="183"/>
      <c r="D1203" s="183"/>
      <c r="E1203" s="184"/>
      <c r="F1203" s="183"/>
      <c r="G1203" s="184"/>
      <c r="H1203" s="183"/>
      <c r="I1203" s="184"/>
      <c r="J1203" s="183"/>
    </row>
    <row r="1204" spans="3:10">
      <c r="C1204" s="183"/>
      <c r="D1204" s="183"/>
      <c r="E1204" s="184"/>
      <c r="F1204" s="183"/>
      <c r="G1204" s="184"/>
      <c r="H1204" s="183"/>
      <c r="I1204" s="184"/>
      <c r="J1204" s="183"/>
    </row>
    <row r="1205" spans="3:10">
      <c r="C1205" s="183"/>
      <c r="D1205" s="183"/>
      <c r="E1205" s="184"/>
      <c r="F1205" s="183"/>
      <c r="G1205" s="184"/>
      <c r="H1205" s="183"/>
      <c r="I1205" s="184"/>
      <c r="J1205" s="183"/>
    </row>
    <row r="1206" spans="3:10">
      <c r="C1206" s="183"/>
      <c r="D1206" s="183"/>
      <c r="E1206" s="184"/>
      <c r="F1206" s="183"/>
      <c r="G1206" s="184"/>
      <c r="H1206" s="183"/>
      <c r="I1206" s="184"/>
      <c r="J1206" s="183"/>
    </row>
    <row r="1207" spans="3:10">
      <c r="C1207" s="183"/>
      <c r="D1207" s="183"/>
      <c r="E1207" s="184"/>
      <c r="F1207" s="183"/>
      <c r="G1207" s="184"/>
      <c r="H1207" s="183"/>
      <c r="I1207" s="184"/>
      <c r="J1207" s="183"/>
    </row>
    <row r="1208" spans="3:10">
      <c r="C1208" s="183"/>
      <c r="D1208" s="183"/>
      <c r="E1208" s="184"/>
      <c r="F1208" s="183"/>
      <c r="G1208" s="184"/>
      <c r="H1208" s="183"/>
      <c r="I1208" s="184"/>
      <c r="J1208" s="183"/>
    </row>
    <row r="1209" spans="3:10">
      <c r="C1209" s="183"/>
      <c r="D1209" s="183"/>
      <c r="E1209" s="184"/>
      <c r="F1209" s="183"/>
      <c r="G1209" s="184"/>
      <c r="H1209" s="183"/>
      <c r="I1209" s="184"/>
      <c r="J1209" s="183"/>
    </row>
    <row r="1210" spans="3:10">
      <c r="C1210" s="183"/>
      <c r="D1210" s="183"/>
      <c r="E1210" s="184"/>
      <c r="F1210" s="183"/>
      <c r="G1210" s="184"/>
      <c r="H1210" s="183"/>
      <c r="I1210" s="184"/>
      <c r="J1210" s="183"/>
    </row>
    <row r="1211" spans="3:10">
      <c r="C1211" s="183"/>
      <c r="D1211" s="183"/>
      <c r="E1211" s="184"/>
      <c r="F1211" s="183"/>
      <c r="G1211" s="184"/>
      <c r="H1211" s="183"/>
      <c r="I1211" s="184"/>
      <c r="J1211" s="183"/>
    </row>
    <row r="1212" spans="3:10">
      <c r="C1212" s="183"/>
      <c r="D1212" s="183"/>
      <c r="E1212" s="184"/>
      <c r="F1212" s="183"/>
      <c r="G1212" s="184"/>
      <c r="H1212" s="183"/>
      <c r="I1212" s="184"/>
      <c r="J1212" s="183"/>
    </row>
    <row r="1213" spans="3:10">
      <c r="C1213" s="183"/>
      <c r="D1213" s="183"/>
      <c r="E1213" s="184"/>
      <c r="F1213" s="183"/>
      <c r="G1213" s="184"/>
      <c r="H1213" s="183"/>
      <c r="I1213" s="184"/>
      <c r="J1213" s="183"/>
    </row>
    <row r="1214" spans="3:10">
      <c r="C1214" s="183"/>
      <c r="D1214" s="183"/>
      <c r="E1214" s="184"/>
      <c r="F1214" s="183"/>
      <c r="G1214" s="184"/>
      <c r="H1214" s="183"/>
      <c r="I1214" s="184"/>
      <c r="J1214" s="183"/>
    </row>
    <row r="1215" spans="3:10">
      <c r="C1215" s="183"/>
      <c r="D1215" s="183"/>
      <c r="E1215" s="184"/>
      <c r="F1215" s="183"/>
      <c r="G1215" s="184"/>
      <c r="H1215" s="183"/>
      <c r="I1215" s="184"/>
      <c r="J1215" s="183"/>
    </row>
    <row r="1216" spans="3:10">
      <c r="C1216" s="183"/>
      <c r="D1216" s="183"/>
      <c r="E1216" s="184"/>
      <c r="F1216" s="183"/>
      <c r="G1216" s="184"/>
      <c r="H1216" s="183"/>
      <c r="I1216" s="184"/>
      <c r="J1216" s="183"/>
    </row>
    <row r="1217" spans="3:10">
      <c r="C1217" s="183"/>
      <c r="D1217" s="183"/>
      <c r="E1217" s="184"/>
      <c r="F1217" s="183"/>
      <c r="G1217" s="184"/>
      <c r="H1217" s="183"/>
      <c r="I1217" s="184"/>
      <c r="J1217" s="183"/>
    </row>
    <row r="1218" spans="3:10">
      <c r="C1218" s="183"/>
      <c r="D1218" s="183"/>
      <c r="E1218" s="184"/>
      <c r="F1218" s="183"/>
      <c r="G1218" s="184"/>
      <c r="H1218" s="183"/>
      <c r="I1218" s="184"/>
      <c r="J1218" s="183"/>
    </row>
    <row r="1219" spans="3:10">
      <c r="C1219" s="183"/>
      <c r="D1219" s="183"/>
      <c r="E1219" s="184"/>
      <c r="F1219" s="183"/>
      <c r="G1219" s="184"/>
      <c r="H1219" s="183"/>
      <c r="I1219" s="184"/>
      <c r="J1219" s="183"/>
    </row>
    <row r="1220" spans="3:10">
      <c r="C1220" s="183"/>
      <c r="D1220" s="183"/>
      <c r="E1220" s="184"/>
      <c r="F1220" s="183"/>
      <c r="G1220" s="184"/>
      <c r="H1220" s="183"/>
      <c r="I1220" s="184"/>
      <c r="J1220" s="183"/>
    </row>
    <row r="1221" spans="3:10">
      <c r="C1221" s="183"/>
      <c r="D1221" s="183"/>
      <c r="E1221" s="184"/>
      <c r="F1221" s="183"/>
      <c r="G1221" s="184"/>
      <c r="H1221" s="183"/>
      <c r="I1221" s="184"/>
      <c r="J1221" s="183"/>
    </row>
    <row r="1222" spans="3:10">
      <c r="C1222" s="183"/>
      <c r="D1222" s="183"/>
      <c r="E1222" s="184"/>
      <c r="F1222" s="183"/>
      <c r="G1222" s="184"/>
      <c r="H1222" s="183"/>
      <c r="I1222" s="184"/>
      <c r="J1222" s="183"/>
    </row>
    <row r="1223" spans="3:10">
      <c r="C1223" s="183"/>
      <c r="D1223" s="183"/>
      <c r="E1223" s="184"/>
      <c r="F1223" s="183"/>
      <c r="G1223" s="184"/>
      <c r="H1223" s="183"/>
      <c r="I1223" s="184"/>
      <c r="J1223" s="183"/>
    </row>
    <row r="1224" spans="3:10">
      <c r="C1224" s="183"/>
      <c r="D1224" s="183"/>
      <c r="E1224" s="184"/>
      <c r="F1224" s="183"/>
      <c r="G1224" s="184"/>
      <c r="H1224" s="183"/>
      <c r="I1224" s="184"/>
      <c r="J1224" s="183"/>
    </row>
    <row r="1225" spans="3:10">
      <c r="C1225" s="183"/>
      <c r="D1225" s="183"/>
      <c r="E1225" s="184"/>
      <c r="F1225" s="183"/>
      <c r="G1225" s="184"/>
      <c r="H1225" s="183"/>
      <c r="I1225" s="184"/>
      <c r="J1225" s="183"/>
    </row>
    <row r="1226" spans="3:10">
      <c r="C1226" s="183"/>
      <c r="D1226" s="183"/>
      <c r="E1226" s="184"/>
      <c r="F1226" s="183"/>
      <c r="G1226" s="184"/>
      <c r="H1226" s="183"/>
      <c r="I1226" s="184"/>
      <c r="J1226" s="183"/>
    </row>
    <row r="1227" spans="3:10">
      <c r="C1227" s="183"/>
      <c r="D1227" s="183"/>
      <c r="E1227" s="184"/>
      <c r="F1227" s="183"/>
      <c r="G1227" s="184"/>
      <c r="H1227" s="183"/>
      <c r="I1227" s="184"/>
      <c r="J1227" s="183"/>
    </row>
    <row r="1228" spans="3:10">
      <c r="C1228" s="183"/>
      <c r="D1228" s="183"/>
      <c r="E1228" s="184"/>
      <c r="F1228" s="183"/>
      <c r="G1228" s="184"/>
      <c r="H1228" s="183"/>
      <c r="I1228" s="184"/>
      <c r="J1228" s="183"/>
    </row>
    <row r="1229" spans="3:10">
      <c r="C1229" s="183"/>
      <c r="D1229" s="183"/>
      <c r="E1229" s="184"/>
      <c r="F1229" s="183"/>
      <c r="G1229" s="184"/>
      <c r="H1229" s="183"/>
      <c r="I1229" s="184"/>
      <c r="J1229" s="183"/>
    </row>
    <row r="1230" spans="3:10">
      <c r="C1230" s="183"/>
      <c r="D1230" s="183"/>
      <c r="E1230" s="184"/>
      <c r="F1230" s="183"/>
      <c r="G1230" s="184"/>
      <c r="H1230" s="183"/>
      <c r="I1230" s="184"/>
      <c r="J1230" s="183"/>
    </row>
    <row r="1231" spans="3:10">
      <c r="C1231" s="183"/>
      <c r="D1231" s="183"/>
      <c r="E1231" s="184"/>
      <c r="F1231" s="183"/>
      <c r="G1231" s="184"/>
      <c r="H1231" s="183"/>
      <c r="I1231" s="184"/>
      <c r="J1231" s="183"/>
    </row>
    <row r="1232" spans="3:10">
      <c r="C1232" s="183"/>
      <c r="D1232" s="183"/>
      <c r="E1232" s="184"/>
      <c r="F1232" s="183"/>
      <c r="G1232" s="184"/>
      <c r="H1232" s="183"/>
      <c r="I1232" s="184"/>
      <c r="J1232" s="183"/>
    </row>
    <row r="1233" spans="3:10">
      <c r="C1233" s="183"/>
      <c r="D1233" s="183"/>
      <c r="E1233" s="184"/>
      <c r="F1233" s="183"/>
      <c r="G1233" s="184"/>
      <c r="H1233" s="183"/>
      <c r="I1233" s="184"/>
      <c r="J1233" s="183"/>
    </row>
    <row r="1234" spans="3:10">
      <c r="C1234" s="183"/>
      <c r="D1234" s="183"/>
      <c r="E1234" s="184"/>
      <c r="F1234" s="183"/>
      <c r="G1234" s="184"/>
      <c r="H1234" s="183"/>
      <c r="I1234" s="184"/>
      <c r="J1234" s="183"/>
    </row>
    <row r="1235" spans="3:10">
      <c r="C1235" s="183"/>
      <c r="D1235" s="183"/>
      <c r="E1235" s="184"/>
      <c r="F1235" s="183"/>
      <c r="G1235" s="184"/>
      <c r="H1235" s="183"/>
      <c r="I1235" s="184"/>
      <c r="J1235" s="183"/>
    </row>
    <row r="1236" spans="3:10">
      <c r="C1236" s="183"/>
      <c r="D1236" s="183"/>
      <c r="E1236" s="184"/>
      <c r="F1236" s="183"/>
      <c r="G1236" s="184"/>
      <c r="H1236" s="183"/>
      <c r="I1236" s="184"/>
      <c r="J1236" s="183"/>
    </row>
    <row r="1237" spans="3:10">
      <c r="C1237" s="183"/>
      <c r="D1237" s="183"/>
      <c r="E1237" s="184"/>
      <c r="F1237" s="183"/>
      <c r="G1237" s="184"/>
      <c r="H1237" s="183"/>
      <c r="I1237" s="184"/>
      <c r="J1237" s="183"/>
    </row>
    <row r="1238" spans="3:10">
      <c r="C1238" s="183"/>
      <c r="D1238" s="183"/>
      <c r="E1238" s="184"/>
      <c r="F1238" s="183"/>
      <c r="G1238" s="184"/>
      <c r="H1238" s="183"/>
      <c r="I1238" s="184"/>
      <c r="J1238" s="183"/>
    </row>
    <row r="1239" spans="3:10">
      <c r="C1239" s="183"/>
      <c r="D1239" s="183"/>
      <c r="E1239" s="184"/>
      <c r="F1239" s="183"/>
      <c r="G1239" s="184"/>
      <c r="H1239" s="183"/>
      <c r="I1239" s="184"/>
      <c r="J1239" s="183"/>
    </row>
    <row r="1240" spans="3:10">
      <c r="C1240" s="183"/>
      <c r="D1240" s="183"/>
      <c r="E1240" s="184"/>
      <c r="F1240" s="183"/>
      <c r="G1240" s="184"/>
      <c r="H1240" s="183"/>
      <c r="I1240" s="184"/>
      <c r="J1240" s="183"/>
    </row>
    <row r="1241" spans="3:10">
      <c r="C1241" s="183"/>
      <c r="D1241" s="183"/>
      <c r="E1241" s="184"/>
      <c r="F1241" s="183"/>
      <c r="G1241" s="184"/>
      <c r="H1241" s="183"/>
      <c r="I1241" s="184"/>
      <c r="J1241" s="183"/>
    </row>
    <row r="1242" spans="3:10">
      <c r="C1242" s="183"/>
      <c r="D1242" s="183"/>
      <c r="E1242" s="184"/>
      <c r="F1242" s="183"/>
      <c r="G1242" s="184"/>
      <c r="H1242" s="183"/>
      <c r="I1242" s="184"/>
      <c r="J1242" s="183"/>
    </row>
    <row r="1243" spans="3:10">
      <c r="C1243" s="183"/>
      <c r="D1243" s="183"/>
      <c r="E1243" s="184"/>
      <c r="F1243" s="183"/>
      <c r="G1243" s="184"/>
      <c r="H1243" s="183"/>
      <c r="I1243" s="184"/>
      <c r="J1243" s="183"/>
    </row>
    <row r="1244" spans="3:10">
      <c r="C1244" s="183"/>
      <c r="D1244" s="183"/>
      <c r="E1244" s="184"/>
      <c r="F1244" s="183"/>
      <c r="G1244" s="184"/>
      <c r="H1244" s="183"/>
      <c r="I1244" s="184"/>
      <c r="J1244" s="183"/>
    </row>
    <row r="1245" spans="3:10">
      <c r="C1245" s="183"/>
      <c r="D1245" s="183"/>
      <c r="E1245" s="184"/>
      <c r="F1245" s="183"/>
      <c r="G1245" s="184"/>
      <c r="H1245" s="183"/>
      <c r="I1245" s="184"/>
      <c r="J1245" s="183"/>
    </row>
    <row r="1246" spans="3:10">
      <c r="C1246" s="183"/>
      <c r="D1246" s="183"/>
      <c r="E1246" s="184"/>
      <c r="F1246" s="183"/>
      <c r="G1246" s="184"/>
      <c r="H1246" s="183"/>
      <c r="I1246" s="184"/>
      <c r="J1246" s="183"/>
    </row>
    <row r="1247" spans="3:10">
      <c r="C1247" s="183"/>
      <c r="D1247" s="183"/>
      <c r="E1247" s="184"/>
      <c r="F1247" s="183"/>
      <c r="G1247" s="184"/>
      <c r="H1247" s="183"/>
      <c r="I1247" s="184"/>
      <c r="J1247" s="183"/>
    </row>
    <row r="1248" spans="3:10">
      <c r="C1248" s="183"/>
      <c r="D1248" s="183"/>
      <c r="E1248" s="184"/>
      <c r="F1248" s="183"/>
      <c r="G1248" s="184"/>
      <c r="H1248" s="183"/>
      <c r="I1248" s="184"/>
      <c r="J1248" s="183"/>
    </row>
    <row r="1249" spans="3:10">
      <c r="C1249" s="183"/>
      <c r="D1249" s="183"/>
      <c r="E1249" s="184"/>
      <c r="F1249" s="183"/>
      <c r="G1249" s="184"/>
      <c r="H1249" s="183"/>
      <c r="I1249" s="184"/>
      <c r="J1249" s="183"/>
    </row>
    <row r="1250" spans="3:10">
      <c r="C1250" s="183"/>
      <c r="D1250" s="183"/>
      <c r="E1250" s="184"/>
      <c r="F1250" s="183"/>
      <c r="G1250" s="184"/>
      <c r="H1250" s="183"/>
      <c r="I1250" s="184"/>
      <c r="J1250" s="183"/>
    </row>
    <row r="1251" spans="3:10">
      <c r="C1251" s="183"/>
      <c r="D1251" s="183"/>
      <c r="E1251" s="184"/>
      <c r="F1251" s="183"/>
      <c r="G1251" s="184"/>
      <c r="H1251" s="183"/>
      <c r="I1251" s="184"/>
      <c r="J1251" s="183"/>
    </row>
    <row r="1252" spans="3:10">
      <c r="C1252" s="183"/>
      <c r="D1252" s="183"/>
      <c r="E1252" s="184"/>
      <c r="F1252" s="183"/>
      <c r="G1252" s="184"/>
      <c r="H1252" s="183"/>
      <c r="I1252" s="184"/>
      <c r="J1252" s="183"/>
    </row>
    <row r="1253" spans="3:10">
      <c r="C1253" s="183"/>
      <c r="D1253" s="183"/>
      <c r="E1253" s="184"/>
      <c r="F1253" s="183"/>
      <c r="G1253" s="184"/>
      <c r="H1253" s="183"/>
      <c r="I1253" s="184"/>
      <c r="J1253" s="183"/>
    </row>
    <row r="1254" spans="3:10">
      <c r="C1254" s="183"/>
      <c r="D1254" s="183"/>
      <c r="E1254" s="184"/>
      <c r="F1254" s="183"/>
      <c r="G1254" s="184"/>
      <c r="H1254" s="183"/>
      <c r="I1254" s="184"/>
      <c r="J1254" s="183"/>
    </row>
    <row r="1255" spans="3:10">
      <c r="C1255" s="183"/>
      <c r="D1255" s="183"/>
      <c r="E1255" s="184"/>
      <c r="F1255" s="183"/>
      <c r="G1255" s="184"/>
      <c r="H1255" s="183"/>
      <c r="I1255" s="184"/>
      <c r="J1255" s="183"/>
    </row>
    <row r="1256" spans="3:10">
      <c r="C1256" s="183"/>
      <c r="D1256" s="183"/>
      <c r="E1256" s="184"/>
      <c r="F1256" s="183"/>
      <c r="G1256" s="184"/>
      <c r="H1256" s="183"/>
      <c r="I1256" s="184"/>
      <c r="J1256" s="183"/>
    </row>
    <row r="1257" spans="3:10">
      <c r="C1257" s="183"/>
      <c r="D1257" s="183"/>
      <c r="E1257" s="184"/>
      <c r="F1257" s="183"/>
      <c r="G1257" s="184"/>
      <c r="H1257" s="183"/>
      <c r="I1257" s="184"/>
      <c r="J1257" s="183"/>
    </row>
    <row r="1258" spans="3:10">
      <c r="C1258" s="183"/>
      <c r="D1258" s="183"/>
      <c r="E1258" s="184"/>
      <c r="F1258" s="183"/>
      <c r="G1258" s="184"/>
      <c r="H1258" s="183"/>
      <c r="I1258" s="184"/>
      <c r="J1258" s="183"/>
    </row>
    <row r="1259" spans="3:10">
      <c r="C1259" s="183"/>
      <c r="D1259" s="183"/>
      <c r="E1259" s="184"/>
      <c r="F1259" s="183"/>
      <c r="G1259" s="184"/>
      <c r="H1259" s="183"/>
      <c r="I1259" s="184"/>
      <c r="J1259" s="183"/>
    </row>
    <row r="1260" spans="3:10">
      <c r="C1260" s="183"/>
      <c r="D1260" s="183"/>
      <c r="E1260" s="184"/>
      <c r="F1260" s="183"/>
      <c r="G1260" s="184"/>
      <c r="H1260" s="183"/>
      <c r="I1260" s="184"/>
      <c r="J1260" s="183"/>
    </row>
    <row r="1261" spans="3:10">
      <c r="C1261" s="183"/>
      <c r="D1261" s="183"/>
      <c r="E1261" s="184"/>
      <c r="F1261" s="183"/>
      <c r="G1261" s="184"/>
      <c r="H1261" s="183"/>
      <c r="I1261" s="184"/>
      <c r="J1261" s="183"/>
    </row>
    <row r="1262" spans="3:10">
      <c r="C1262" s="183"/>
      <c r="D1262" s="183"/>
      <c r="E1262" s="184"/>
      <c r="F1262" s="183"/>
      <c r="G1262" s="184"/>
      <c r="H1262" s="183"/>
      <c r="I1262" s="184"/>
      <c r="J1262" s="183"/>
    </row>
    <row r="1263" spans="3:10">
      <c r="C1263" s="183"/>
      <c r="D1263" s="183"/>
      <c r="E1263" s="184"/>
      <c r="F1263" s="183"/>
      <c r="G1263" s="184"/>
      <c r="H1263" s="183"/>
      <c r="I1263" s="184"/>
      <c r="J1263" s="183"/>
    </row>
    <row r="1264" spans="3:10">
      <c r="C1264" s="183"/>
      <c r="D1264" s="183"/>
      <c r="E1264" s="184"/>
      <c r="F1264" s="183"/>
      <c r="G1264" s="184"/>
      <c r="H1264" s="183"/>
      <c r="I1264" s="184"/>
      <c r="J1264" s="183"/>
    </row>
    <row r="1265" spans="3:10">
      <c r="C1265" s="183"/>
      <c r="D1265" s="183"/>
      <c r="E1265" s="184"/>
      <c r="F1265" s="183"/>
      <c r="G1265" s="184"/>
      <c r="H1265" s="183"/>
      <c r="I1265" s="184"/>
      <c r="J1265" s="183"/>
    </row>
    <row r="1266" spans="3:10">
      <c r="C1266" s="183"/>
      <c r="D1266" s="183"/>
      <c r="E1266" s="184"/>
      <c r="F1266" s="183"/>
      <c r="G1266" s="184"/>
      <c r="H1266" s="183"/>
      <c r="I1266" s="184"/>
      <c r="J1266" s="183"/>
    </row>
    <row r="1267" spans="3:10">
      <c r="C1267" s="183"/>
      <c r="D1267" s="183"/>
      <c r="E1267" s="184"/>
      <c r="F1267" s="183"/>
      <c r="G1267" s="184"/>
      <c r="H1267" s="183"/>
      <c r="I1267" s="184"/>
      <c r="J1267" s="183"/>
    </row>
    <row r="1268" spans="3:10">
      <c r="C1268" s="183"/>
      <c r="D1268" s="183"/>
      <c r="E1268" s="184"/>
      <c r="F1268" s="183"/>
      <c r="G1268" s="184"/>
      <c r="H1268" s="183"/>
      <c r="I1268" s="184"/>
      <c r="J1268" s="183"/>
    </row>
    <row r="1269" spans="3:10">
      <c r="C1269" s="183"/>
      <c r="D1269" s="183"/>
      <c r="E1269" s="184"/>
      <c r="F1269" s="183"/>
      <c r="G1269" s="184"/>
      <c r="H1269" s="183"/>
      <c r="I1269" s="184"/>
      <c r="J1269" s="183"/>
    </row>
    <row r="1270" spans="3:10">
      <c r="C1270" s="183"/>
      <c r="D1270" s="183"/>
      <c r="E1270" s="184"/>
      <c r="F1270" s="183"/>
      <c r="G1270" s="184"/>
      <c r="H1270" s="183"/>
      <c r="I1270" s="184"/>
      <c r="J1270" s="183"/>
    </row>
    <row r="1271" spans="3:10">
      <c r="C1271" s="183"/>
      <c r="D1271" s="183"/>
      <c r="E1271" s="184"/>
      <c r="F1271" s="183"/>
      <c r="G1271" s="184"/>
      <c r="H1271" s="183"/>
      <c r="I1271" s="184"/>
      <c r="J1271" s="183"/>
    </row>
    <row r="1272" spans="3:10">
      <c r="C1272" s="183"/>
      <c r="D1272" s="183"/>
      <c r="E1272" s="184"/>
      <c r="F1272" s="183"/>
      <c r="G1272" s="184"/>
      <c r="H1272" s="183"/>
      <c r="I1272" s="184"/>
      <c r="J1272" s="183"/>
    </row>
    <row r="1273" spans="3:10">
      <c r="C1273" s="183"/>
      <c r="D1273" s="183"/>
      <c r="E1273" s="184"/>
      <c r="F1273" s="183"/>
      <c r="G1273" s="184"/>
      <c r="H1273" s="183"/>
      <c r="I1273" s="184"/>
      <c r="J1273" s="183"/>
    </row>
    <row r="1274" spans="3:10">
      <c r="C1274" s="183"/>
      <c r="D1274" s="183"/>
      <c r="E1274" s="184"/>
      <c r="F1274" s="183"/>
      <c r="G1274" s="184"/>
      <c r="H1274" s="183"/>
      <c r="I1274" s="184"/>
      <c r="J1274" s="183"/>
    </row>
    <row r="1275" spans="3:10">
      <c r="C1275" s="183"/>
      <c r="D1275" s="183"/>
      <c r="E1275" s="184"/>
      <c r="F1275" s="183"/>
      <c r="G1275" s="184"/>
      <c r="H1275" s="183"/>
      <c r="I1275" s="184"/>
      <c r="J1275" s="183"/>
    </row>
    <row r="1276" spans="3:10">
      <c r="C1276" s="183"/>
      <c r="D1276" s="183"/>
      <c r="E1276" s="184"/>
      <c r="F1276" s="183"/>
      <c r="G1276" s="184"/>
      <c r="H1276" s="183"/>
      <c r="I1276" s="184"/>
      <c r="J1276" s="183"/>
    </row>
    <row r="1277" spans="3:10">
      <c r="C1277" s="183"/>
      <c r="D1277" s="183"/>
      <c r="E1277" s="184"/>
      <c r="F1277" s="183"/>
      <c r="G1277" s="184"/>
      <c r="H1277" s="183"/>
      <c r="I1277" s="184"/>
      <c r="J1277" s="183"/>
    </row>
    <row r="1278" spans="3:10">
      <c r="C1278" s="183"/>
      <c r="D1278" s="183"/>
      <c r="E1278" s="184"/>
      <c r="F1278" s="183"/>
      <c r="G1278" s="184"/>
      <c r="H1278" s="183"/>
      <c r="I1278" s="184"/>
      <c r="J1278" s="183"/>
    </row>
    <row r="1279" spans="3:10">
      <c r="C1279" s="183"/>
      <c r="D1279" s="183"/>
      <c r="E1279" s="184"/>
      <c r="F1279" s="183"/>
      <c r="G1279" s="184"/>
      <c r="H1279" s="183"/>
      <c r="I1279" s="184"/>
      <c r="J1279" s="183"/>
    </row>
    <row r="1280" spans="3:10">
      <c r="C1280" s="183"/>
      <c r="D1280" s="183"/>
      <c r="E1280" s="184"/>
      <c r="F1280" s="183"/>
      <c r="G1280" s="184"/>
      <c r="H1280" s="183"/>
      <c r="I1280" s="184"/>
      <c r="J1280" s="183"/>
    </row>
    <row r="1281" spans="3:10">
      <c r="C1281" s="183"/>
      <c r="D1281" s="183"/>
      <c r="E1281" s="184"/>
      <c r="F1281" s="183"/>
      <c r="G1281" s="184"/>
      <c r="H1281" s="183"/>
      <c r="I1281" s="184"/>
      <c r="J1281" s="183"/>
    </row>
    <row r="1282" spans="3:10">
      <c r="C1282" s="183"/>
      <c r="D1282" s="183"/>
      <c r="E1282" s="184"/>
      <c r="F1282" s="183"/>
      <c r="G1282" s="184"/>
      <c r="H1282" s="183"/>
      <c r="I1282" s="184"/>
      <c r="J1282" s="183"/>
    </row>
    <row r="1283" spans="3:10">
      <c r="C1283" s="183"/>
      <c r="D1283" s="183"/>
      <c r="E1283" s="184"/>
      <c r="F1283" s="183"/>
      <c r="G1283" s="184"/>
      <c r="H1283" s="183"/>
      <c r="I1283" s="184"/>
      <c r="J1283" s="183"/>
    </row>
    <row r="1284" spans="3:10">
      <c r="C1284" s="183"/>
      <c r="D1284" s="183"/>
      <c r="E1284" s="184"/>
      <c r="F1284" s="183"/>
      <c r="G1284" s="184"/>
      <c r="H1284" s="183"/>
      <c r="I1284" s="184"/>
      <c r="J1284" s="183"/>
    </row>
    <row r="1285" spans="3:10">
      <c r="C1285" s="183"/>
      <c r="D1285" s="183"/>
      <c r="E1285" s="184"/>
      <c r="F1285" s="183"/>
      <c r="G1285" s="184"/>
      <c r="H1285" s="183"/>
      <c r="I1285" s="184"/>
      <c r="J1285" s="183"/>
    </row>
    <row r="1286" spans="3:10">
      <c r="C1286" s="183"/>
      <c r="D1286" s="183"/>
      <c r="E1286" s="184"/>
      <c r="F1286" s="183"/>
      <c r="G1286" s="184"/>
      <c r="H1286" s="183"/>
      <c r="I1286" s="184"/>
      <c r="J1286" s="183"/>
    </row>
    <row r="1287" spans="3:10">
      <c r="C1287" s="183"/>
      <c r="D1287" s="183"/>
      <c r="E1287" s="184"/>
      <c r="F1287" s="183"/>
      <c r="G1287" s="184"/>
      <c r="H1287" s="183"/>
      <c r="I1287" s="184"/>
      <c r="J1287" s="183"/>
    </row>
    <row r="1288" spans="3:10">
      <c r="C1288" s="183"/>
      <c r="D1288" s="183"/>
      <c r="E1288" s="184"/>
      <c r="F1288" s="183"/>
      <c r="G1288" s="184"/>
      <c r="H1288" s="183"/>
      <c r="I1288" s="184"/>
      <c r="J1288" s="183"/>
    </row>
    <row r="1289" spans="3:10">
      <c r="C1289" s="183"/>
      <c r="D1289" s="183"/>
      <c r="E1289" s="184"/>
      <c r="F1289" s="183"/>
      <c r="G1289" s="184"/>
      <c r="H1289" s="183"/>
      <c r="I1289" s="184"/>
      <c r="J1289" s="183"/>
    </row>
    <row r="1290" spans="3:10">
      <c r="C1290" s="183"/>
      <c r="D1290" s="183"/>
      <c r="E1290" s="184"/>
      <c r="F1290" s="183"/>
      <c r="G1290" s="184"/>
      <c r="H1290" s="183"/>
      <c r="I1290" s="184"/>
      <c r="J1290" s="183"/>
    </row>
    <row r="1291" spans="3:10">
      <c r="C1291" s="183"/>
      <c r="D1291" s="183"/>
      <c r="E1291" s="184"/>
      <c r="F1291" s="183"/>
      <c r="G1291" s="184"/>
      <c r="H1291" s="183"/>
      <c r="I1291" s="184"/>
      <c r="J1291" s="183"/>
    </row>
    <row r="1292" spans="3:10">
      <c r="C1292" s="183"/>
      <c r="D1292" s="183"/>
      <c r="E1292" s="184"/>
      <c r="F1292" s="183"/>
      <c r="G1292" s="184"/>
      <c r="H1292" s="183"/>
      <c r="I1292" s="184"/>
      <c r="J1292" s="183"/>
    </row>
    <row r="1293" spans="3:10">
      <c r="C1293" s="183"/>
      <c r="D1293" s="183"/>
      <c r="E1293" s="184"/>
      <c r="F1293" s="183"/>
      <c r="G1293" s="184"/>
      <c r="H1293" s="183"/>
      <c r="I1293" s="184"/>
      <c r="J1293" s="183"/>
    </row>
    <row r="1294" spans="3:10">
      <c r="C1294" s="183"/>
      <c r="D1294" s="183"/>
      <c r="E1294" s="184"/>
      <c r="F1294" s="183"/>
      <c r="G1294" s="184"/>
      <c r="H1294" s="183"/>
      <c r="I1294" s="184"/>
      <c r="J1294" s="183"/>
    </row>
    <row r="1295" spans="3:10">
      <c r="C1295" s="183"/>
      <c r="D1295" s="183"/>
      <c r="E1295" s="184"/>
      <c r="F1295" s="183"/>
      <c r="G1295" s="184"/>
      <c r="H1295" s="183"/>
      <c r="I1295" s="184"/>
      <c r="J1295" s="183"/>
    </row>
    <row r="1296" spans="3:10">
      <c r="C1296" s="183"/>
      <c r="D1296" s="183"/>
      <c r="E1296" s="184"/>
      <c r="F1296" s="183"/>
      <c r="G1296" s="184"/>
      <c r="H1296" s="183"/>
      <c r="I1296" s="184"/>
      <c r="J1296" s="183"/>
    </row>
    <row r="1297" spans="3:10">
      <c r="C1297" s="183"/>
      <c r="D1297" s="183"/>
      <c r="E1297" s="184"/>
      <c r="F1297" s="183"/>
      <c r="G1297" s="184"/>
      <c r="H1297" s="183"/>
      <c r="I1297" s="184"/>
      <c r="J1297" s="183"/>
    </row>
    <row r="1298" spans="3:10">
      <c r="C1298" s="183"/>
      <c r="D1298" s="183"/>
      <c r="E1298" s="184"/>
      <c r="F1298" s="183"/>
      <c r="G1298" s="184"/>
      <c r="H1298" s="183"/>
      <c r="I1298" s="184"/>
      <c r="J1298" s="183"/>
    </row>
    <row r="1299" spans="3:10">
      <c r="C1299" s="183"/>
      <c r="D1299" s="183"/>
      <c r="E1299" s="184"/>
      <c r="F1299" s="183"/>
      <c r="G1299" s="184"/>
      <c r="H1299" s="183"/>
      <c r="I1299" s="184"/>
      <c r="J1299" s="183"/>
    </row>
    <row r="1300" spans="3:10">
      <c r="C1300" s="183"/>
      <c r="D1300" s="183"/>
      <c r="E1300" s="184"/>
      <c r="F1300" s="183"/>
      <c r="G1300" s="184"/>
      <c r="H1300" s="183"/>
      <c r="I1300" s="184"/>
      <c r="J1300" s="183"/>
    </row>
    <row r="1301" spans="3:10">
      <c r="C1301" s="183"/>
      <c r="D1301" s="183"/>
      <c r="E1301" s="184"/>
      <c r="F1301" s="183"/>
      <c r="G1301" s="184"/>
      <c r="H1301" s="183"/>
      <c r="I1301" s="184"/>
      <c r="J1301" s="183"/>
    </row>
    <row r="1302" spans="3:10">
      <c r="C1302" s="183"/>
      <c r="D1302" s="183"/>
      <c r="E1302" s="184"/>
      <c r="F1302" s="183"/>
      <c r="G1302" s="184"/>
      <c r="H1302" s="183"/>
      <c r="I1302" s="184"/>
      <c r="J1302" s="183"/>
    </row>
    <row r="1303" spans="3:10">
      <c r="C1303" s="183"/>
      <c r="D1303" s="183"/>
      <c r="E1303" s="184"/>
      <c r="F1303" s="183"/>
      <c r="G1303" s="184"/>
      <c r="H1303" s="183"/>
      <c r="I1303" s="184"/>
      <c r="J1303" s="183"/>
    </row>
    <row r="1304" spans="3:10">
      <c r="C1304" s="183"/>
      <c r="D1304" s="183"/>
      <c r="E1304" s="184"/>
      <c r="F1304" s="183"/>
      <c r="G1304" s="184"/>
      <c r="H1304" s="183"/>
      <c r="I1304" s="184"/>
      <c r="J1304" s="183"/>
    </row>
    <row r="1305" spans="3:10">
      <c r="C1305" s="183"/>
      <c r="D1305" s="183"/>
      <c r="E1305" s="184"/>
      <c r="F1305" s="183"/>
      <c r="G1305" s="184"/>
      <c r="H1305" s="183"/>
      <c r="I1305" s="184"/>
      <c r="J1305" s="183"/>
    </row>
    <row r="1306" spans="3:10">
      <c r="C1306" s="183"/>
      <c r="D1306" s="183"/>
      <c r="E1306" s="184"/>
      <c r="F1306" s="183"/>
      <c r="G1306" s="184"/>
      <c r="H1306" s="183"/>
      <c r="I1306" s="184"/>
      <c r="J1306" s="183"/>
    </row>
    <row r="1307" spans="3:10">
      <c r="C1307" s="183"/>
      <c r="D1307" s="183"/>
      <c r="E1307" s="184"/>
      <c r="F1307" s="183"/>
      <c r="G1307" s="184"/>
      <c r="H1307" s="183"/>
      <c r="I1307" s="184"/>
      <c r="J1307" s="183"/>
    </row>
    <row r="1308" spans="3:10">
      <c r="C1308" s="183"/>
      <c r="D1308" s="183"/>
      <c r="E1308" s="184"/>
      <c r="F1308" s="183"/>
      <c r="G1308" s="184"/>
      <c r="H1308" s="183"/>
      <c r="I1308" s="184"/>
      <c r="J1308" s="183"/>
    </row>
    <row r="1309" spans="3:10">
      <c r="C1309" s="183"/>
      <c r="D1309" s="183"/>
      <c r="E1309" s="184"/>
      <c r="F1309" s="183"/>
      <c r="G1309" s="184"/>
      <c r="H1309" s="183"/>
      <c r="I1309" s="184"/>
      <c r="J1309" s="183"/>
    </row>
    <row r="1310" spans="3:10">
      <c r="C1310" s="183"/>
      <c r="D1310" s="183"/>
      <c r="E1310" s="184"/>
      <c r="F1310" s="183"/>
      <c r="G1310" s="184"/>
      <c r="H1310" s="183"/>
      <c r="I1310" s="184"/>
      <c r="J1310" s="183"/>
    </row>
    <row r="1311" spans="3:10">
      <c r="C1311" s="183"/>
      <c r="D1311" s="183"/>
      <c r="E1311" s="184"/>
      <c r="F1311" s="183"/>
      <c r="G1311" s="184"/>
      <c r="H1311" s="183"/>
      <c r="I1311" s="184"/>
      <c r="J1311" s="183"/>
    </row>
    <row r="1312" spans="3:10">
      <c r="C1312" s="183"/>
      <c r="D1312" s="183"/>
      <c r="E1312" s="184"/>
      <c r="F1312" s="183"/>
      <c r="G1312" s="184"/>
      <c r="H1312" s="183"/>
      <c r="I1312" s="184"/>
      <c r="J1312" s="183"/>
    </row>
    <row r="1313" spans="3:10">
      <c r="C1313" s="183"/>
      <c r="D1313" s="183"/>
      <c r="E1313" s="184"/>
      <c r="F1313" s="183"/>
      <c r="G1313" s="184"/>
      <c r="H1313" s="183"/>
      <c r="I1313" s="184"/>
      <c r="J1313" s="183"/>
    </row>
    <row r="1314" spans="3:10">
      <c r="C1314" s="183"/>
      <c r="D1314" s="183"/>
      <c r="E1314" s="184"/>
      <c r="F1314" s="183"/>
      <c r="G1314" s="184"/>
      <c r="H1314" s="183"/>
      <c r="I1314" s="184"/>
      <c r="J1314" s="183"/>
    </row>
    <row r="1315" spans="3:10">
      <c r="C1315" s="183"/>
      <c r="D1315" s="183"/>
      <c r="E1315" s="184"/>
      <c r="F1315" s="183"/>
      <c r="G1315" s="184"/>
      <c r="H1315" s="183"/>
      <c r="I1315" s="184"/>
      <c r="J1315" s="183"/>
    </row>
    <row r="1316" spans="3:10">
      <c r="C1316" s="183"/>
      <c r="D1316" s="183"/>
      <c r="E1316" s="184"/>
      <c r="F1316" s="183"/>
      <c r="G1316" s="184"/>
      <c r="H1316" s="183"/>
      <c r="I1316" s="184"/>
      <c r="J1316" s="183"/>
    </row>
    <row r="1317" spans="3:10">
      <c r="C1317" s="183"/>
      <c r="D1317" s="183"/>
      <c r="E1317" s="184"/>
      <c r="F1317" s="183"/>
      <c r="G1317" s="184"/>
      <c r="H1317" s="183"/>
      <c r="I1317" s="184"/>
      <c r="J1317" s="183"/>
    </row>
    <row r="1318" spans="3:10">
      <c r="C1318" s="183"/>
      <c r="D1318" s="183"/>
      <c r="E1318" s="184"/>
      <c r="F1318" s="183"/>
      <c r="G1318" s="184"/>
      <c r="H1318" s="183"/>
      <c r="I1318" s="184"/>
      <c r="J1318" s="183"/>
    </row>
    <row r="1319" spans="3:10">
      <c r="C1319" s="183"/>
      <c r="D1319" s="183"/>
      <c r="E1319" s="184"/>
      <c r="F1319" s="183"/>
      <c r="G1319" s="184"/>
      <c r="H1319" s="183"/>
      <c r="I1319" s="184"/>
      <c r="J1319" s="183"/>
    </row>
    <row r="1320" spans="3:10">
      <c r="C1320" s="183"/>
      <c r="D1320" s="183"/>
      <c r="E1320" s="184"/>
      <c r="F1320" s="183"/>
      <c r="G1320" s="184"/>
      <c r="H1320" s="183"/>
      <c r="I1320" s="184"/>
      <c r="J1320" s="183"/>
    </row>
    <row r="1321" spans="3:10">
      <c r="C1321" s="183"/>
      <c r="D1321" s="183"/>
      <c r="E1321" s="184"/>
      <c r="F1321" s="183"/>
      <c r="G1321" s="184"/>
      <c r="H1321" s="183"/>
      <c r="I1321" s="184"/>
      <c r="J1321" s="183"/>
    </row>
    <row r="1322" spans="3:10">
      <c r="C1322" s="183"/>
      <c r="D1322" s="183"/>
      <c r="E1322" s="184"/>
      <c r="F1322" s="183"/>
      <c r="G1322" s="184"/>
      <c r="H1322" s="183"/>
      <c r="I1322" s="184"/>
      <c r="J1322" s="183"/>
    </row>
    <row r="1323" spans="3:10">
      <c r="C1323" s="183"/>
      <c r="D1323" s="183"/>
      <c r="E1323" s="184"/>
      <c r="F1323" s="183"/>
      <c r="G1323" s="184"/>
      <c r="H1323" s="183"/>
      <c r="I1323" s="184"/>
      <c r="J1323" s="183"/>
    </row>
    <row r="1324" spans="3:10">
      <c r="C1324" s="183"/>
      <c r="D1324" s="183"/>
      <c r="E1324" s="184"/>
      <c r="F1324" s="183"/>
      <c r="G1324" s="184"/>
      <c r="H1324" s="183"/>
      <c r="I1324" s="184"/>
      <c r="J1324" s="183"/>
    </row>
    <row r="1325" spans="3:10">
      <c r="C1325" s="183"/>
      <c r="D1325" s="183"/>
      <c r="E1325" s="184"/>
      <c r="F1325" s="183"/>
      <c r="G1325" s="184"/>
      <c r="H1325" s="183"/>
      <c r="I1325" s="184"/>
      <c r="J1325" s="183"/>
    </row>
    <row r="1326" spans="3:10">
      <c r="C1326" s="183"/>
      <c r="D1326" s="183"/>
      <c r="E1326" s="184"/>
      <c r="F1326" s="183"/>
      <c r="G1326" s="184"/>
      <c r="H1326" s="183"/>
      <c r="I1326" s="184"/>
      <c r="J1326" s="183"/>
    </row>
    <row r="1327" spans="3:10">
      <c r="C1327" s="183"/>
      <c r="D1327" s="183"/>
      <c r="E1327" s="184"/>
      <c r="F1327" s="183"/>
      <c r="G1327" s="184"/>
      <c r="H1327" s="183"/>
      <c r="I1327" s="184"/>
      <c r="J1327" s="183"/>
    </row>
    <row r="1328" spans="3:10">
      <c r="C1328" s="183"/>
      <c r="D1328" s="183"/>
      <c r="E1328" s="184"/>
      <c r="F1328" s="183"/>
      <c r="G1328" s="184"/>
      <c r="H1328" s="183"/>
      <c r="I1328" s="184"/>
      <c r="J1328" s="183"/>
    </row>
    <row r="1329" spans="3:10">
      <c r="C1329" s="183"/>
      <c r="D1329" s="183"/>
      <c r="E1329" s="184"/>
      <c r="F1329" s="183"/>
      <c r="G1329" s="184"/>
      <c r="H1329" s="183"/>
      <c r="I1329" s="184"/>
      <c r="J1329" s="183"/>
    </row>
    <row r="1330" spans="3:10">
      <c r="C1330" s="183"/>
      <c r="D1330" s="183"/>
      <c r="E1330" s="184"/>
      <c r="F1330" s="183"/>
      <c r="G1330" s="184"/>
      <c r="H1330" s="183"/>
      <c r="I1330" s="184"/>
      <c r="J1330" s="183"/>
    </row>
    <row r="1331" spans="3:10">
      <c r="C1331" s="183"/>
      <c r="D1331" s="183"/>
      <c r="E1331" s="184"/>
      <c r="F1331" s="183"/>
      <c r="G1331" s="184"/>
      <c r="H1331" s="183"/>
      <c r="I1331" s="184"/>
      <c r="J1331" s="183"/>
    </row>
    <row r="1332" spans="3:10">
      <c r="C1332" s="183"/>
      <c r="D1332" s="183"/>
      <c r="E1332" s="184"/>
      <c r="F1332" s="183"/>
      <c r="G1332" s="184"/>
      <c r="H1332" s="183"/>
      <c r="I1332" s="184"/>
      <c r="J1332" s="183"/>
    </row>
    <row r="1333" spans="3:10">
      <c r="C1333" s="183"/>
      <c r="D1333" s="183"/>
      <c r="E1333" s="184"/>
      <c r="F1333" s="183"/>
      <c r="G1333" s="184"/>
      <c r="H1333" s="183"/>
      <c r="I1333" s="184"/>
      <c r="J1333" s="183"/>
    </row>
    <row r="1334" spans="3:10">
      <c r="C1334" s="183"/>
      <c r="D1334" s="183"/>
      <c r="E1334" s="184"/>
      <c r="F1334" s="183"/>
      <c r="G1334" s="184"/>
      <c r="H1334" s="183"/>
      <c r="I1334" s="184"/>
      <c r="J1334" s="183"/>
    </row>
    <row r="1335" spans="3:10">
      <c r="C1335" s="183"/>
      <c r="D1335" s="183"/>
      <c r="E1335" s="184"/>
      <c r="F1335" s="183"/>
      <c r="G1335" s="184"/>
      <c r="H1335" s="183"/>
      <c r="I1335" s="184"/>
      <c r="J1335" s="183"/>
    </row>
    <row r="1336" spans="3:10">
      <c r="C1336" s="183"/>
      <c r="D1336" s="183"/>
      <c r="E1336" s="184"/>
      <c r="F1336" s="183"/>
      <c r="G1336" s="184"/>
      <c r="H1336" s="183"/>
      <c r="I1336" s="184"/>
      <c r="J1336" s="183"/>
    </row>
    <row r="1337" spans="3:10">
      <c r="C1337" s="183"/>
      <c r="D1337" s="183"/>
      <c r="E1337" s="184"/>
      <c r="F1337" s="183"/>
      <c r="G1337" s="184"/>
      <c r="H1337" s="183"/>
      <c r="I1337" s="184"/>
      <c r="J1337" s="183"/>
    </row>
    <row r="1338" spans="3:10">
      <c r="C1338" s="183"/>
      <c r="D1338" s="183"/>
      <c r="E1338" s="184"/>
      <c r="F1338" s="183"/>
      <c r="G1338" s="184"/>
      <c r="H1338" s="183"/>
      <c r="I1338" s="184"/>
      <c r="J1338" s="183"/>
    </row>
    <row r="1339" spans="3:10">
      <c r="C1339" s="183"/>
      <c r="D1339" s="183"/>
      <c r="E1339" s="184"/>
      <c r="F1339" s="183"/>
      <c r="G1339" s="184"/>
      <c r="H1339" s="183"/>
      <c r="I1339" s="184"/>
      <c r="J1339" s="183"/>
    </row>
    <row r="1340" spans="3:10">
      <c r="C1340" s="183"/>
      <c r="D1340" s="183"/>
      <c r="E1340" s="184"/>
      <c r="F1340" s="183"/>
      <c r="G1340" s="184"/>
      <c r="H1340" s="183"/>
      <c r="I1340" s="184"/>
      <c r="J1340" s="183"/>
    </row>
    <row r="1341" spans="3:10">
      <c r="C1341" s="183"/>
      <c r="D1341" s="183"/>
      <c r="E1341" s="184"/>
      <c r="F1341" s="183"/>
      <c r="G1341" s="184"/>
      <c r="H1341" s="183"/>
      <c r="I1341" s="184"/>
      <c r="J1341" s="183"/>
    </row>
    <row r="1342" spans="3:10">
      <c r="C1342" s="183"/>
      <c r="D1342" s="183"/>
      <c r="E1342" s="184"/>
      <c r="F1342" s="183"/>
      <c r="G1342" s="184"/>
      <c r="H1342" s="183"/>
      <c r="I1342" s="184"/>
      <c r="J1342" s="183"/>
    </row>
    <row r="1343" spans="3:10">
      <c r="C1343" s="183"/>
      <c r="D1343" s="183"/>
      <c r="E1343" s="184"/>
      <c r="F1343" s="183"/>
      <c r="G1343" s="184"/>
      <c r="H1343" s="183"/>
      <c r="I1343" s="184"/>
      <c r="J1343" s="183"/>
    </row>
    <row r="1344" spans="3:10">
      <c r="C1344" s="183"/>
      <c r="D1344" s="183"/>
      <c r="E1344" s="184"/>
      <c r="F1344" s="183"/>
      <c r="G1344" s="184"/>
      <c r="H1344" s="183"/>
      <c r="I1344" s="184"/>
      <c r="J1344" s="183"/>
    </row>
    <row r="1345" spans="3:10">
      <c r="C1345" s="183"/>
      <c r="D1345" s="183"/>
      <c r="E1345" s="184"/>
      <c r="F1345" s="183"/>
      <c r="G1345" s="184"/>
      <c r="H1345" s="183"/>
      <c r="I1345" s="184"/>
      <c r="J1345" s="183"/>
    </row>
    <row r="1346" spans="3:10">
      <c r="C1346" s="183"/>
      <c r="D1346" s="183"/>
      <c r="E1346" s="184"/>
      <c r="F1346" s="183"/>
      <c r="G1346" s="184"/>
      <c r="H1346" s="183"/>
      <c r="I1346" s="184"/>
      <c r="J1346" s="183"/>
    </row>
    <row r="1347" spans="3:10">
      <c r="C1347" s="183"/>
      <c r="D1347" s="183"/>
      <c r="E1347" s="184"/>
      <c r="F1347" s="183"/>
      <c r="G1347" s="184"/>
      <c r="H1347" s="183"/>
      <c r="I1347" s="184"/>
      <c r="J1347" s="183"/>
    </row>
    <row r="1348" spans="3:10">
      <c r="C1348" s="183"/>
      <c r="D1348" s="183"/>
      <c r="E1348" s="184"/>
      <c r="F1348" s="183"/>
      <c r="G1348" s="184"/>
      <c r="H1348" s="183"/>
      <c r="I1348" s="184"/>
      <c r="J1348" s="183"/>
    </row>
    <row r="1349" spans="3:10">
      <c r="C1349" s="183"/>
      <c r="D1349" s="183"/>
      <c r="E1349" s="184"/>
      <c r="F1349" s="183"/>
      <c r="G1349" s="184"/>
      <c r="H1349" s="183"/>
      <c r="I1349" s="184"/>
      <c r="J1349" s="183"/>
    </row>
    <row r="1350" spans="3:10">
      <c r="C1350" s="183"/>
      <c r="D1350" s="183"/>
      <c r="E1350" s="184"/>
      <c r="F1350" s="183"/>
      <c r="G1350" s="184"/>
      <c r="H1350" s="183"/>
      <c r="I1350" s="184"/>
      <c r="J1350" s="183"/>
    </row>
    <row r="1351" spans="3:10">
      <c r="C1351" s="183"/>
      <c r="D1351" s="183"/>
      <c r="E1351" s="184"/>
      <c r="F1351" s="183"/>
      <c r="G1351" s="184"/>
      <c r="H1351" s="183"/>
      <c r="I1351" s="184"/>
      <c r="J1351" s="183"/>
    </row>
    <row r="1352" spans="3:10">
      <c r="C1352" s="183"/>
      <c r="D1352" s="183"/>
      <c r="E1352" s="184"/>
      <c r="F1352" s="183"/>
      <c r="G1352" s="184"/>
      <c r="H1352" s="183"/>
      <c r="I1352" s="184"/>
      <c r="J1352" s="183"/>
    </row>
    <row r="1353" spans="3:10">
      <c r="C1353" s="183"/>
      <c r="D1353" s="183"/>
      <c r="E1353" s="184"/>
      <c r="F1353" s="183"/>
      <c r="G1353" s="184"/>
      <c r="H1353" s="183"/>
      <c r="I1353" s="184"/>
      <c r="J1353" s="183"/>
    </row>
    <row r="1354" spans="3:10">
      <c r="C1354" s="183"/>
      <c r="D1354" s="183"/>
      <c r="E1354" s="184"/>
      <c r="F1354" s="183"/>
      <c r="G1354" s="184"/>
      <c r="H1354" s="183"/>
      <c r="I1354" s="184"/>
      <c r="J1354" s="183"/>
    </row>
    <row r="1355" spans="3:10">
      <c r="C1355" s="183"/>
      <c r="D1355" s="183"/>
      <c r="E1355" s="184"/>
      <c r="F1355" s="183"/>
      <c r="G1355" s="184"/>
      <c r="H1355" s="183"/>
      <c r="I1355" s="184"/>
      <c r="J1355" s="183"/>
    </row>
    <row r="1356" spans="3:10">
      <c r="C1356" s="183"/>
      <c r="D1356" s="183"/>
      <c r="E1356" s="184"/>
      <c r="F1356" s="183"/>
      <c r="G1356" s="184"/>
      <c r="H1356" s="183"/>
      <c r="I1356" s="184"/>
      <c r="J1356" s="183"/>
    </row>
    <row r="1357" spans="3:10">
      <c r="C1357" s="183"/>
      <c r="D1357" s="183"/>
      <c r="E1357" s="184"/>
      <c r="F1357" s="183"/>
      <c r="G1357" s="184"/>
      <c r="H1357" s="183"/>
      <c r="I1357" s="184"/>
      <c r="J1357" s="183"/>
    </row>
    <row r="1358" spans="3:10">
      <c r="C1358" s="183"/>
      <c r="D1358" s="183"/>
      <c r="E1358" s="184"/>
      <c r="F1358" s="183"/>
      <c r="G1358" s="184"/>
      <c r="H1358" s="183"/>
      <c r="I1358" s="184"/>
      <c r="J1358" s="183"/>
    </row>
    <row r="1359" spans="3:10">
      <c r="C1359" s="183"/>
      <c r="D1359" s="183"/>
      <c r="E1359" s="184"/>
      <c r="F1359" s="183"/>
      <c r="G1359" s="184"/>
      <c r="H1359" s="183"/>
      <c r="I1359" s="184"/>
      <c r="J1359" s="183"/>
    </row>
    <row r="1360" spans="3:10">
      <c r="C1360" s="183"/>
      <c r="D1360" s="183"/>
      <c r="E1360" s="184"/>
      <c r="F1360" s="183"/>
      <c r="G1360" s="184"/>
      <c r="H1360" s="183"/>
      <c r="I1360" s="184"/>
      <c r="J1360" s="183"/>
    </row>
    <row r="1361" spans="3:10">
      <c r="C1361" s="183"/>
      <c r="D1361" s="183"/>
      <c r="E1361" s="184"/>
      <c r="F1361" s="183"/>
      <c r="G1361" s="184"/>
      <c r="H1361" s="183"/>
      <c r="I1361" s="184"/>
      <c r="J1361" s="183"/>
    </row>
    <row r="1362" spans="3:10">
      <c r="C1362" s="183"/>
      <c r="D1362" s="183"/>
      <c r="E1362" s="184"/>
      <c r="F1362" s="183"/>
      <c r="G1362" s="184"/>
      <c r="H1362" s="183"/>
      <c r="I1362" s="184"/>
      <c r="J1362" s="183"/>
    </row>
    <row r="1363" spans="3:10">
      <c r="C1363" s="183"/>
      <c r="D1363" s="183"/>
      <c r="E1363" s="184"/>
      <c r="F1363" s="183"/>
      <c r="G1363" s="184"/>
      <c r="H1363" s="183"/>
      <c r="I1363" s="184"/>
      <c r="J1363" s="183"/>
    </row>
    <row r="1364" spans="3:10">
      <c r="C1364" s="183"/>
      <c r="D1364" s="183"/>
      <c r="E1364" s="184"/>
      <c r="F1364" s="183"/>
      <c r="G1364" s="184"/>
      <c r="H1364" s="183"/>
      <c r="I1364" s="184"/>
      <c r="J1364" s="183"/>
    </row>
    <row r="1365" spans="3:10">
      <c r="C1365" s="183"/>
      <c r="D1365" s="183"/>
      <c r="E1365" s="184"/>
      <c r="F1365" s="183"/>
      <c r="G1365" s="184"/>
      <c r="H1365" s="183"/>
      <c r="I1365" s="184"/>
      <c r="J1365" s="183"/>
    </row>
    <row r="1366" spans="3:10">
      <c r="C1366" s="183"/>
      <c r="D1366" s="183"/>
      <c r="E1366" s="184"/>
      <c r="F1366" s="183"/>
      <c r="G1366" s="184"/>
      <c r="H1366" s="183"/>
      <c r="I1366" s="184"/>
      <c r="J1366" s="183"/>
    </row>
    <row r="1367" spans="3:10">
      <c r="C1367" s="183"/>
      <c r="D1367" s="183"/>
      <c r="E1367" s="184"/>
      <c r="F1367" s="183"/>
      <c r="G1367" s="184"/>
      <c r="H1367" s="183"/>
      <c r="I1367" s="184"/>
      <c r="J1367" s="183"/>
    </row>
    <row r="1368" spans="3:10">
      <c r="C1368" s="183"/>
      <c r="D1368" s="183"/>
      <c r="E1368" s="184"/>
      <c r="F1368" s="183"/>
      <c r="G1368" s="184"/>
      <c r="H1368" s="183"/>
      <c r="I1368" s="184"/>
      <c r="J1368" s="183"/>
    </row>
    <row r="1369" spans="3:10">
      <c r="C1369" s="183"/>
      <c r="D1369" s="183"/>
      <c r="E1369" s="184"/>
      <c r="F1369" s="183"/>
      <c r="G1369" s="184"/>
      <c r="H1369" s="183"/>
      <c r="I1369" s="184"/>
      <c r="J1369" s="183"/>
    </row>
    <row r="1370" spans="3:10">
      <c r="C1370" s="183"/>
      <c r="D1370" s="183"/>
      <c r="E1370" s="184"/>
      <c r="F1370" s="183"/>
      <c r="G1370" s="184"/>
      <c r="H1370" s="183"/>
      <c r="I1370" s="184"/>
      <c r="J1370" s="183"/>
    </row>
    <row r="1371" spans="3:10">
      <c r="C1371" s="183"/>
      <c r="D1371" s="183"/>
      <c r="E1371" s="184"/>
      <c r="F1371" s="183"/>
      <c r="G1371" s="184"/>
      <c r="H1371" s="183"/>
      <c r="I1371" s="184"/>
      <c r="J1371" s="183"/>
    </row>
    <row r="1372" spans="3:10">
      <c r="C1372" s="183"/>
      <c r="D1372" s="183"/>
      <c r="E1372" s="184"/>
      <c r="F1372" s="183"/>
      <c r="G1372" s="184"/>
      <c r="H1372" s="183"/>
      <c r="I1372" s="184"/>
      <c r="J1372" s="183"/>
    </row>
    <row r="1373" spans="3:10">
      <c r="C1373" s="183"/>
      <c r="D1373" s="183"/>
      <c r="E1373" s="184"/>
      <c r="F1373" s="183"/>
      <c r="G1373" s="184"/>
      <c r="H1373" s="183"/>
      <c r="I1373" s="184"/>
      <c r="J1373" s="183"/>
    </row>
    <row r="1374" spans="3:10">
      <c r="C1374" s="183"/>
      <c r="D1374" s="183"/>
      <c r="E1374" s="184"/>
      <c r="F1374" s="183"/>
      <c r="G1374" s="184"/>
      <c r="H1374" s="183"/>
      <c r="I1374" s="184"/>
      <c r="J1374" s="183"/>
    </row>
    <row r="1375" spans="3:10">
      <c r="C1375" s="183"/>
      <c r="D1375" s="183"/>
      <c r="E1375" s="184"/>
      <c r="F1375" s="183"/>
      <c r="G1375" s="184"/>
      <c r="H1375" s="183"/>
      <c r="I1375" s="184"/>
      <c r="J1375" s="183"/>
    </row>
    <row r="1376" spans="3:10">
      <c r="C1376" s="183"/>
      <c r="D1376" s="183"/>
      <c r="E1376" s="184"/>
      <c r="F1376" s="183"/>
      <c r="G1376" s="184"/>
      <c r="H1376" s="183"/>
      <c r="I1376" s="184"/>
      <c r="J1376" s="183"/>
    </row>
    <row r="1377" spans="3:10">
      <c r="C1377" s="183"/>
      <c r="D1377" s="183"/>
      <c r="E1377" s="184"/>
      <c r="F1377" s="183"/>
      <c r="G1377" s="184"/>
      <c r="H1377" s="183"/>
      <c r="I1377" s="184"/>
      <c r="J1377" s="183"/>
    </row>
    <row r="1378" spans="3:10">
      <c r="C1378" s="183"/>
      <c r="D1378" s="183"/>
      <c r="E1378" s="184"/>
      <c r="F1378" s="183"/>
      <c r="G1378" s="184"/>
      <c r="H1378" s="183"/>
      <c r="I1378" s="184"/>
      <c r="J1378" s="183"/>
    </row>
    <row r="1379" spans="3:10">
      <c r="C1379" s="183"/>
      <c r="D1379" s="183"/>
      <c r="E1379" s="184"/>
      <c r="F1379" s="183"/>
      <c r="G1379" s="184"/>
      <c r="H1379" s="183"/>
      <c r="I1379" s="184"/>
      <c r="J1379" s="183"/>
    </row>
    <row r="1380" spans="3:10">
      <c r="C1380" s="183"/>
      <c r="D1380" s="183"/>
      <c r="E1380" s="184"/>
      <c r="F1380" s="183"/>
      <c r="G1380" s="184"/>
      <c r="H1380" s="183"/>
      <c r="I1380" s="184"/>
      <c r="J1380" s="183"/>
    </row>
    <row r="1381" spans="3:10">
      <c r="C1381" s="183"/>
      <c r="D1381" s="183"/>
      <c r="E1381" s="184"/>
      <c r="F1381" s="183"/>
      <c r="G1381" s="184"/>
      <c r="H1381" s="183"/>
      <c r="I1381" s="184"/>
      <c r="J1381" s="183"/>
    </row>
    <row r="1382" spans="3:10">
      <c r="C1382" s="183"/>
      <c r="D1382" s="183"/>
      <c r="E1382" s="184"/>
      <c r="F1382" s="183"/>
      <c r="G1382" s="184"/>
      <c r="H1382" s="183"/>
      <c r="I1382" s="184"/>
      <c r="J1382" s="183"/>
    </row>
    <row r="1383" spans="3:10">
      <c r="C1383" s="183"/>
      <c r="D1383" s="183"/>
      <c r="E1383" s="184"/>
      <c r="F1383" s="183"/>
      <c r="G1383" s="184"/>
      <c r="H1383" s="183"/>
      <c r="I1383" s="184"/>
      <c r="J1383" s="183"/>
    </row>
    <row r="1384" spans="3:10">
      <c r="C1384" s="183"/>
      <c r="D1384" s="183"/>
      <c r="E1384" s="184"/>
      <c r="F1384" s="183"/>
      <c r="G1384" s="184"/>
      <c r="H1384" s="183"/>
      <c r="I1384" s="184"/>
      <c r="J1384" s="183"/>
    </row>
    <row r="1385" spans="3:10">
      <c r="C1385" s="183"/>
      <c r="D1385" s="183"/>
      <c r="E1385" s="184"/>
      <c r="F1385" s="183"/>
      <c r="G1385" s="184"/>
      <c r="H1385" s="183"/>
      <c r="I1385" s="184"/>
      <c r="J1385" s="183"/>
    </row>
    <row r="1386" spans="3:10">
      <c r="C1386" s="183"/>
      <c r="D1386" s="183"/>
      <c r="E1386" s="184"/>
      <c r="F1386" s="183"/>
      <c r="G1386" s="184"/>
      <c r="H1386" s="183"/>
      <c r="I1386" s="184"/>
      <c r="J1386" s="183"/>
    </row>
    <row r="1387" spans="3:10">
      <c r="C1387" s="183"/>
      <c r="D1387" s="183"/>
      <c r="E1387" s="184"/>
      <c r="F1387" s="183"/>
      <c r="G1387" s="184"/>
      <c r="H1387" s="183"/>
      <c r="I1387" s="184"/>
      <c r="J1387" s="183"/>
    </row>
    <row r="1388" spans="3:10">
      <c r="C1388" s="183"/>
      <c r="D1388" s="183"/>
      <c r="E1388" s="184"/>
      <c r="F1388" s="183"/>
      <c r="G1388" s="184"/>
      <c r="H1388" s="183"/>
      <c r="I1388" s="184"/>
      <c r="J1388" s="183"/>
    </row>
    <row r="1389" spans="3:10">
      <c r="C1389" s="183"/>
      <c r="D1389" s="183"/>
      <c r="E1389" s="184"/>
      <c r="F1389" s="183"/>
      <c r="G1389" s="184"/>
      <c r="H1389" s="183"/>
      <c r="I1389" s="184"/>
      <c r="J1389" s="183"/>
    </row>
    <row r="1390" spans="3:10">
      <c r="C1390" s="183"/>
      <c r="D1390" s="183"/>
      <c r="E1390" s="184"/>
      <c r="F1390" s="183"/>
      <c r="G1390" s="184"/>
      <c r="H1390" s="183"/>
      <c r="I1390" s="184"/>
      <c r="J1390" s="183"/>
    </row>
    <row r="1391" spans="3:10">
      <c r="C1391" s="183"/>
      <c r="D1391" s="183"/>
      <c r="E1391" s="184"/>
      <c r="F1391" s="183"/>
      <c r="G1391" s="184"/>
      <c r="H1391" s="183"/>
      <c r="I1391" s="184"/>
      <c r="J1391" s="183"/>
    </row>
    <row r="1392" spans="3:10">
      <c r="C1392" s="183"/>
      <c r="D1392" s="183"/>
      <c r="E1392" s="184"/>
      <c r="F1392" s="183"/>
      <c r="G1392" s="184"/>
      <c r="H1392" s="183"/>
      <c r="I1392" s="184"/>
      <c r="J1392" s="183"/>
    </row>
    <row r="1393" spans="3:10">
      <c r="C1393" s="183"/>
      <c r="D1393" s="183"/>
      <c r="E1393" s="184"/>
      <c r="F1393" s="183"/>
      <c r="G1393" s="184"/>
      <c r="H1393" s="183"/>
      <c r="I1393" s="184"/>
      <c r="J1393" s="183"/>
    </row>
    <row r="1394" spans="3:10">
      <c r="C1394" s="183"/>
      <c r="D1394" s="183"/>
      <c r="E1394" s="184"/>
      <c r="F1394" s="183"/>
      <c r="G1394" s="184"/>
      <c r="H1394" s="183"/>
      <c r="I1394" s="184"/>
      <c r="J1394" s="183"/>
    </row>
    <row r="1395" spans="3:10">
      <c r="C1395" s="183"/>
      <c r="D1395" s="183"/>
      <c r="E1395" s="184"/>
      <c r="F1395" s="183"/>
      <c r="G1395" s="184"/>
      <c r="H1395" s="183"/>
      <c r="I1395" s="184"/>
      <c r="J1395" s="183"/>
    </row>
    <row r="1396" spans="3:10">
      <c r="C1396" s="183"/>
      <c r="D1396" s="183"/>
      <c r="E1396" s="184"/>
      <c r="F1396" s="183"/>
      <c r="G1396" s="184"/>
      <c r="H1396" s="183"/>
      <c r="I1396" s="184"/>
      <c r="J1396" s="183"/>
    </row>
    <row r="1397" spans="3:10">
      <c r="C1397" s="183"/>
      <c r="D1397" s="183"/>
      <c r="E1397" s="184"/>
      <c r="F1397" s="183"/>
      <c r="G1397" s="184"/>
      <c r="H1397" s="183"/>
      <c r="I1397" s="184"/>
      <c r="J1397" s="183"/>
    </row>
    <row r="1398" spans="3:10">
      <c r="C1398" s="183"/>
      <c r="D1398" s="183"/>
      <c r="E1398" s="184"/>
      <c r="F1398" s="183"/>
      <c r="G1398" s="184"/>
      <c r="H1398" s="183"/>
      <c r="I1398" s="184"/>
      <c r="J1398" s="183"/>
    </row>
    <row r="1399" spans="3:10">
      <c r="C1399" s="183"/>
      <c r="D1399" s="183"/>
      <c r="E1399" s="184"/>
      <c r="F1399" s="183"/>
      <c r="G1399" s="184"/>
      <c r="H1399" s="183"/>
      <c r="I1399" s="184"/>
      <c r="J1399" s="183"/>
    </row>
    <row r="1400" spans="3:10">
      <c r="C1400" s="183"/>
      <c r="D1400" s="183"/>
      <c r="E1400" s="184"/>
      <c r="F1400" s="183"/>
      <c r="G1400" s="184"/>
      <c r="H1400" s="183"/>
      <c r="I1400" s="184"/>
      <c r="J1400" s="183"/>
    </row>
    <row r="1401" spans="3:10">
      <c r="C1401" s="183"/>
      <c r="D1401" s="183"/>
      <c r="E1401" s="184"/>
      <c r="F1401" s="183"/>
      <c r="G1401" s="184"/>
      <c r="H1401" s="183"/>
      <c r="I1401" s="184"/>
      <c r="J1401" s="183"/>
    </row>
    <row r="1402" spans="3:10">
      <c r="C1402" s="183"/>
      <c r="D1402" s="183"/>
      <c r="E1402" s="184"/>
      <c r="F1402" s="183"/>
      <c r="G1402" s="184"/>
      <c r="H1402" s="183"/>
      <c r="I1402" s="184"/>
      <c r="J1402" s="183"/>
    </row>
    <row r="1403" spans="3:10">
      <c r="C1403" s="183"/>
      <c r="D1403" s="183"/>
      <c r="E1403" s="184"/>
      <c r="F1403" s="183"/>
      <c r="G1403" s="184"/>
      <c r="H1403" s="183"/>
      <c r="I1403" s="184"/>
      <c r="J1403" s="183"/>
    </row>
    <row r="1404" spans="3:10">
      <c r="C1404" s="183"/>
      <c r="D1404" s="183"/>
      <c r="E1404" s="184"/>
      <c r="F1404" s="183"/>
      <c r="G1404" s="184"/>
      <c r="H1404" s="183"/>
      <c r="I1404" s="184"/>
      <c r="J1404" s="183"/>
    </row>
    <row r="1405" spans="3:10">
      <c r="C1405" s="183"/>
      <c r="D1405" s="183"/>
      <c r="E1405" s="184"/>
      <c r="F1405" s="183"/>
      <c r="G1405" s="184"/>
      <c r="H1405" s="183"/>
      <c r="I1405" s="184"/>
      <c r="J1405" s="183"/>
    </row>
    <row r="1406" spans="3:10">
      <c r="C1406" s="183"/>
      <c r="D1406" s="183"/>
      <c r="E1406" s="184"/>
      <c r="F1406" s="183"/>
      <c r="G1406" s="184"/>
      <c r="H1406" s="183"/>
      <c r="I1406" s="184"/>
      <c r="J1406" s="183"/>
    </row>
    <row r="1407" spans="3:10">
      <c r="C1407" s="183"/>
      <c r="D1407" s="183"/>
      <c r="E1407" s="184"/>
      <c r="F1407" s="183"/>
      <c r="G1407" s="184"/>
      <c r="H1407" s="183"/>
      <c r="I1407" s="184"/>
      <c r="J1407" s="183"/>
    </row>
    <row r="1408" spans="3:10">
      <c r="C1408" s="183"/>
      <c r="D1408" s="183"/>
      <c r="E1408" s="184"/>
      <c r="F1408" s="183"/>
      <c r="G1408" s="184"/>
      <c r="H1408" s="183"/>
      <c r="I1408" s="184"/>
      <c r="J1408" s="183"/>
    </row>
    <row r="1409" spans="3:10">
      <c r="C1409" s="183"/>
      <c r="D1409" s="183"/>
      <c r="E1409" s="184"/>
      <c r="F1409" s="183"/>
      <c r="G1409" s="184"/>
      <c r="H1409" s="183"/>
      <c r="I1409" s="184"/>
      <c r="J1409" s="183"/>
    </row>
    <row r="1410" spans="3:10">
      <c r="C1410" s="183"/>
      <c r="D1410" s="183"/>
      <c r="E1410" s="184"/>
      <c r="F1410" s="183"/>
      <c r="G1410" s="184"/>
      <c r="H1410" s="183"/>
      <c r="I1410" s="184"/>
      <c r="J1410" s="183"/>
    </row>
    <row r="1411" spans="3:10">
      <c r="C1411" s="183"/>
      <c r="D1411" s="183"/>
      <c r="E1411" s="184"/>
      <c r="F1411" s="183"/>
      <c r="G1411" s="184"/>
      <c r="H1411" s="183"/>
      <c r="I1411" s="184"/>
      <c r="J1411" s="183"/>
    </row>
    <row r="1412" spans="3:10">
      <c r="C1412" s="183"/>
      <c r="D1412" s="183"/>
      <c r="E1412" s="184"/>
      <c r="F1412" s="183"/>
      <c r="G1412" s="184"/>
      <c r="H1412" s="183"/>
      <c r="I1412" s="184"/>
      <c r="J1412" s="183"/>
    </row>
    <row r="1413" spans="3:10">
      <c r="C1413" s="183"/>
      <c r="D1413" s="183"/>
      <c r="E1413" s="184"/>
      <c r="F1413" s="183"/>
      <c r="G1413" s="184"/>
      <c r="H1413" s="183"/>
      <c r="I1413" s="184"/>
      <c r="J1413" s="183"/>
    </row>
    <row r="1414" spans="3:10">
      <c r="C1414" s="183"/>
      <c r="D1414" s="183"/>
      <c r="E1414" s="184"/>
      <c r="F1414" s="183"/>
      <c r="G1414" s="184"/>
      <c r="H1414" s="183"/>
      <c r="I1414" s="184"/>
      <c r="J1414" s="183"/>
    </row>
    <row r="1415" spans="3:10">
      <c r="C1415" s="183"/>
      <c r="D1415" s="183"/>
      <c r="E1415" s="184"/>
      <c r="F1415" s="183"/>
      <c r="G1415" s="184"/>
      <c r="H1415" s="183"/>
      <c r="I1415" s="184"/>
      <c r="J1415" s="183"/>
    </row>
    <row r="1416" spans="3:10">
      <c r="C1416" s="183"/>
      <c r="D1416" s="183"/>
      <c r="E1416" s="184"/>
      <c r="F1416" s="183"/>
      <c r="G1416" s="184"/>
      <c r="H1416" s="183"/>
      <c r="I1416" s="184"/>
      <c r="J1416" s="183"/>
    </row>
    <row r="1417" spans="3:10">
      <c r="C1417" s="183"/>
      <c r="D1417" s="183"/>
      <c r="E1417" s="184"/>
      <c r="F1417" s="183"/>
      <c r="G1417" s="184"/>
      <c r="H1417" s="183"/>
      <c r="I1417" s="184"/>
      <c r="J1417" s="183"/>
    </row>
    <row r="1418" spans="3:10">
      <c r="C1418" s="183"/>
      <c r="D1418" s="183"/>
      <c r="E1418" s="184"/>
      <c r="F1418" s="183"/>
      <c r="G1418" s="184"/>
      <c r="H1418" s="183"/>
      <c r="I1418" s="184"/>
      <c r="J1418" s="183"/>
    </row>
    <row r="1419" spans="3:10">
      <c r="C1419" s="183"/>
      <c r="D1419" s="183"/>
      <c r="E1419" s="184"/>
      <c r="F1419" s="183"/>
      <c r="G1419" s="184"/>
      <c r="H1419" s="183"/>
      <c r="I1419" s="184"/>
      <c r="J1419" s="183"/>
    </row>
    <row r="1420" spans="3:10">
      <c r="C1420" s="183"/>
      <c r="D1420" s="183"/>
      <c r="E1420" s="184"/>
      <c r="F1420" s="183"/>
      <c r="G1420" s="184"/>
      <c r="H1420" s="183"/>
      <c r="I1420" s="184"/>
      <c r="J1420" s="183"/>
    </row>
    <row r="1421" spans="3:10">
      <c r="C1421" s="183"/>
      <c r="D1421" s="183"/>
      <c r="E1421" s="184"/>
      <c r="F1421" s="183"/>
      <c r="G1421" s="184"/>
      <c r="H1421" s="183"/>
      <c r="I1421" s="184"/>
      <c r="J1421" s="183"/>
    </row>
    <row r="1422" spans="3:10">
      <c r="C1422" s="183"/>
      <c r="D1422" s="183"/>
      <c r="E1422" s="184"/>
      <c r="F1422" s="183"/>
      <c r="G1422" s="184"/>
      <c r="H1422" s="183"/>
      <c r="I1422" s="184"/>
      <c r="J1422" s="183"/>
    </row>
    <row r="1423" spans="3:10">
      <c r="C1423" s="183"/>
      <c r="D1423" s="183"/>
      <c r="E1423" s="184"/>
      <c r="F1423" s="183"/>
      <c r="G1423" s="184"/>
      <c r="H1423" s="183"/>
      <c r="I1423" s="184"/>
      <c r="J1423" s="183"/>
    </row>
    <row r="1424" spans="3:10">
      <c r="C1424" s="183"/>
      <c r="D1424" s="183"/>
      <c r="E1424" s="184"/>
      <c r="F1424" s="183"/>
      <c r="G1424" s="184"/>
      <c r="H1424" s="183"/>
      <c r="I1424" s="184"/>
      <c r="J1424" s="183"/>
    </row>
    <row r="1425" spans="3:10">
      <c r="C1425" s="183"/>
      <c r="D1425" s="183"/>
      <c r="E1425" s="184"/>
      <c r="F1425" s="183"/>
      <c r="G1425" s="184"/>
      <c r="H1425" s="183"/>
      <c r="I1425" s="184"/>
      <c r="J1425" s="183"/>
    </row>
    <row r="1426" spans="3:10">
      <c r="C1426" s="183"/>
      <c r="D1426" s="183"/>
      <c r="E1426" s="184"/>
      <c r="F1426" s="183"/>
      <c r="G1426" s="184"/>
      <c r="H1426" s="183"/>
      <c r="I1426" s="184"/>
      <c r="J1426" s="183"/>
    </row>
    <row r="1427" spans="3:10">
      <c r="C1427" s="183"/>
      <c r="D1427" s="183"/>
      <c r="E1427" s="184"/>
      <c r="F1427" s="183"/>
      <c r="G1427" s="184"/>
      <c r="H1427" s="183"/>
      <c r="I1427" s="184"/>
      <c r="J1427" s="183"/>
    </row>
    <row r="1428" spans="3:10">
      <c r="C1428" s="183"/>
      <c r="D1428" s="183"/>
      <c r="E1428" s="184"/>
      <c r="F1428" s="183"/>
      <c r="G1428" s="184"/>
      <c r="H1428" s="183"/>
      <c r="I1428" s="184"/>
      <c r="J1428" s="183"/>
    </row>
    <row r="1429" spans="3:10">
      <c r="C1429" s="183"/>
      <c r="D1429" s="183"/>
      <c r="E1429" s="184"/>
      <c r="F1429" s="183"/>
      <c r="G1429" s="184"/>
      <c r="H1429" s="183"/>
      <c r="I1429" s="184"/>
      <c r="J1429" s="183"/>
    </row>
    <row r="1430" spans="3:10">
      <c r="C1430" s="183"/>
      <c r="D1430" s="183"/>
      <c r="E1430" s="184"/>
      <c r="F1430" s="183"/>
      <c r="G1430" s="184"/>
      <c r="H1430" s="183"/>
      <c r="I1430" s="184"/>
      <c r="J1430" s="183"/>
    </row>
    <row r="1431" spans="3:10">
      <c r="C1431" s="183"/>
      <c r="D1431" s="183"/>
      <c r="E1431" s="184"/>
      <c r="F1431" s="183"/>
      <c r="G1431" s="184"/>
      <c r="H1431" s="183"/>
      <c r="I1431" s="184"/>
      <c r="J1431" s="183"/>
    </row>
    <row r="1432" spans="3:10">
      <c r="C1432" s="183"/>
      <c r="D1432" s="183"/>
      <c r="E1432" s="184"/>
      <c r="F1432" s="183"/>
      <c r="G1432" s="184"/>
      <c r="H1432" s="183"/>
      <c r="I1432" s="184"/>
      <c r="J1432" s="183"/>
    </row>
    <row r="1433" spans="3:10">
      <c r="C1433" s="183"/>
      <c r="D1433" s="183"/>
      <c r="E1433" s="184"/>
      <c r="F1433" s="183"/>
      <c r="G1433" s="184"/>
      <c r="H1433" s="183"/>
      <c r="I1433" s="184"/>
      <c r="J1433" s="183"/>
    </row>
    <row r="1434" spans="3:10">
      <c r="C1434" s="183"/>
      <c r="D1434" s="183"/>
      <c r="E1434" s="184"/>
      <c r="F1434" s="183"/>
      <c r="G1434" s="184"/>
      <c r="H1434" s="183"/>
      <c r="I1434" s="184"/>
      <c r="J1434" s="183"/>
    </row>
    <row r="1435" spans="3:10">
      <c r="C1435" s="183"/>
      <c r="D1435" s="183"/>
      <c r="E1435" s="184"/>
      <c r="F1435" s="183"/>
      <c r="G1435" s="184"/>
      <c r="H1435" s="183"/>
      <c r="I1435" s="184"/>
      <c r="J1435" s="183"/>
    </row>
    <row r="1436" spans="3:10">
      <c r="C1436" s="183"/>
      <c r="D1436" s="183"/>
      <c r="E1436" s="184"/>
      <c r="F1436" s="183"/>
      <c r="G1436" s="184"/>
      <c r="H1436" s="183"/>
      <c r="I1436" s="184"/>
      <c r="J1436" s="183"/>
    </row>
    <row r="1437" spans="3:10">
      <c r="C1437" s="183"/>
      <c r="D1437" s="183"/>
      <c r="E1437" s="184"/>
      <c r="F1437" s="183"/>
      <c r="G1437" s="184"/>
      <c r="H1437" s="183"/>
      <c r="I1437" s="184"/>
      <c r="J1437" s="183"/>
    </row>
    <row r="1438" spans="3:10">
      <c r="C1438" s="183"/>
      <c r="D1438" s="183"/>
      <c r="E1438" s="184"/>
      <c r="F1438" s="183"/>
      <c r="G1438" s="184"/>
      <c r="H1438" s="183"/>
      <c r="I1438" s="184"/>
      <c r="J1438" s="183"/>
    </row>
    <row r="1439" spans="3:10">
      <c r="C1439" s="183"/>
      <c r="D1439" s="183"/>
      <c r="E1439" s="184"/>
      <c r="F1439" s="183"/>
      <c r="G1439" s="184"/>
      <c r="H1439" s="183"/>
      <c r="I1439" s="184"/>
      <c r="J1439" s="183"/>
    </row>
    <row r="1440" spans="3:10">
      <c r="C1440" s="183"/>
      <c r="D1440" s="183"/>
      <c r="E1440" s="184"/>
      <c r="F1440" s="183"/>
      <c r="G1440" s="184"/>
      <c r="H1440" s="183"/>
      <c r="I1440" s="184"/>
      <c r="J1440" s="183"/>
    </row>
    <row r="1441" spans="3:10">
      <c r="C1441" s="183"/>
      <c r="D1441" s="183"/>
      <c r="E1441" s="184"/>
      <c r="F1441" s="183"/>
      <c r="G1441" s="184"/>
      <c r="H1441" s="183"/>
      <c r="I1441" s="184"/>
      <c r="J1441" s="183"/>
    </row>
    <row r="1442" spans="3:10">
      <c r="C1442" s="183"/>
      <c r="D1442" s="183"/>
      <c r="E1442" s="184"/>
      <c r="F1442" s="183"/>
      <c r="G1442" s="184"/>
      <c r="H1442" s="183"/>
      <c r="I1442" s="184"/>
      <c r="J1442" s="183"/>
    </row>
    <row r="1443" spans="3:10">
      <c r="C1443" s="183"/>
      <c r="D1443" s="183"/>
      <c r="E1443" s="184"/>
      <c r="F1443" s="183"/>
      <c r="G1443" s="184"/>
      <c r="H1443" s="183"/>
      <c r="I1443" s="184"/>
      <c r="J1443" s="183"/>
    </row>
    <row r="1444" spans="3:10">
      <c r="C1444" s="183"/>
      <c r="D1444" s="183"/>
      <c r="E1444" s="184"/>
      <c r="F1444" s="183"/>
      <c r="G1444" s="184"/>
      <c r="H1444" s="183"/>
      <c r="I1444" s="184"/>
      <c r="J1444" s="183"/>
    </row>
    <row r="1445" spans="3:10">
      <c r="C1445" s="183"/>
      <c r="D1445" s="183"/>
      <c r="E1445" s="184"/>
      <c r="F1445" s="183"/>
      <c r="G1445" s="184"/>
      <c r="H1445" s="183"/>
      <c r="I1445" s="184"/>
      <c r="J1445" s="183"/>
    </row>
    <row r="1446" spans="3:10">
      <c r="C1446" s="183"/>
      <c r="D1446" s="183"/>
      <c r="E1446" s="184"/>
      <c r="F1446" s="183"/>
      <c r="G1446" s="184"/>
      <c r="H1446" s="183"/>
      <c r="I1446" s="184"/>
      <c r="J1446" s="183"/>
    </row>
    <row r="1447" spans="3:10">
      <c r="C1447" s="183"/>
      <c r="D1447" s="183"/>
      <c r="E1447" s="184"/>
      <c r="F1447" s="183"/>
      <c r="G1447" s="184"/>
      <c r="H1447" s="183"/>
      <c r="I1447" s="184"/>
      <c r="J1447" s="183"/>
    </row>
    <row r="1448" spans="3:10">
      <c r="C1448" s="183"/>
      <c r="D1448" s="183"/>
      <c r="E1448" s="184"/>
      <c r="F1448" s="183"/>
      <c r="G1448" s="184"/>
      <c r="H1448" s="183"/>
      <c r="I1448" s="184"/>
      <c r="J1448" s="183"/>
    </row>
    <row r="1449" spans="3:10">
      <c r="C1449" s="183"/>
      <c r="D1449" s="183"/>
      <c r="E1449" s="184"/>
      <c r="F1449" s="183"/>
      <c r="G1449" s="184"/>
      <c r="H1449" s="183"/>
      <c r="I1449" s="184"/>
      <c r="J1449" s="183"/>
    </row>
    <row r="1450" spans="3:10">
      <c r="C1450" s="183"/>
      <c r="D1450" s="183"/>
      <c r="E1450" s="184"/>
      <c r="F1450" s="183"/>
      <c r="G1450" s="184"/>
      <c r="H1450" s="183"/>
      <c r="I1450" s="184"/>
      <c r="J1450" s="183"/>
    </row>
    <row r="1451" spans="3:10">
      <c r="C1451" s="183"/>
      <c r="D1451" s="183"/>
      <c r="E1451" s="184"/>
      <c r="F1451" s="183"/>
      <c r="G1451" s="184"/>
      <c r="H1451" s="183"/>
      <c r="I1451" s="184"/>
      <c r="J1451" s="183"/>
    </row>
    <row r="1452" spans="3:10">
      <c r="C1452" s="183"/>
      <c r="D1452" s="183"/>
      <c r="E1452" s="184"/>
      <c r="F1452" s="183"/>
      <c r="G1452" s="184"/>
      <c r="H1452" s="183"/>
      <c r="I1452" s="184"/>
      <c r="J1452" s="183"/>
    </row>
    <row r="1453" spans="3:10">
      <c r="C1453" s="183"/>
      <c r="D1453" s="183"/>
      <c r="E1453" s="184"/>
      <c r="F1453" s="183"/>
      <c r="G1453" s="184"/>
      <c r="H1453" s="183"/>
      <c r="I1453" s="184"/>
      <c r="J1453" s="183"/>
    </row>
    <row r="1454" spans="3:10">
      <c r="C1454" s="183"/>
      <c r="D1454" s="183"/>
      <c r="E1454" s="184"/>
      <c r="F1454" s="183"/>
      <c r="G1454" s="184"/>
      <c r="H1454" s="183"/>
      <c r="I1454" s="184"/>
      <c r="J1454" s="183"/>
    </row>
    <row r="1455" spans="3:10">
      <c r="C1455" s="183"/>
      <c r="D1455" s="183"/>
      <c r="E1455" s="184"/>
      <c r="F1455" s="183"/>
      <c r="G1455" s="184"/>
      <c r="H1455" s="183"/>
      <c r="I1455" s="184"/>
      <c r="J1455" s="183"/>
    </row>
    <row r="1456" spans="3:10">
      <c r="C1456" s="183"/>
      <c r="D1456" s="183"/>
      <c r="E1456" s="184"/>
      <c r="F1456" s="183"/>
      <c r="G1456" s="184"/>
      <c r="H1456" s="183"/>
      <c r="I1456" s="184"/>
      <c r="J1456" s="183"/>
    </row>
    <row r="1457" spans="3:10">
      <c r="C1457" s="183"/>
      <c r="D1457" s="183"/>
      <c r="E1457" s="184"/>
      <c r="F1457" s="183"/>
      <c r="G1457" s="184"/>
      <c r="H1457" s="183"/>
      <c r="I1457" s="184"/>
      <c r="J1457" s="183"/>
    </row>
    <row r="1458" spans="3:10">
      <c r="C1458" s="183"/>
      <c r="D1458" s="183"/>
      <c r="E1458" s="184"/>
      <c r="F1458" s="183"/>
      <c r="G1458" s="184"/>
      <c r="H1458" s="183"/>
      <c r="I1458" s="184"/>
      <c r="J1458" s="183"/>
    </row>
    <row r="1459" spans="3:10">
      <c r="C1459" s="183"/>
      <c r="D1459" s="183"/>
      <c r="E1459" s="184"/>
      <c r="F1459" s="183"/>
      <c r="G1459" s="184"/>
      <c r="H1459" s="183"/>
      <c r="I1459" s="184"/>
      <c r="J1459" s="183"/>
    </row>
    <row r="1460" spans="3:10">
      <c r="C1460" s="183"/>
      <c r="D1460" s="183"/>
      <c r="E1460" s="184"/>
      <c r="F1460" s="183"/>
      <c r="G1460" s="184"/>
      <c r="H1460" s="183"/>
      <c r="I1460" s="184"/>
      <c r="J1460" s="183"/>
    </row>
    <row r="1461" spans="3:10">
      <c r="C1461" s="183"/>
      <c r="D1461" s="183"/>
      <c r="E1461" s="184"/>
      <c r="F1461" s="183"/>
      <c r="G1461" s="184"/>
      <c r="H1461" s="183"/>
      <c r="I1461" s="184"/>
      <c r="J1461" s="183"/>
    </row>
    <row r="1462" spans="3:10">
      <c r="C1462" s="183"/>
      <c r="D1462" s="183"/>
      <c r="E1462" s="184"/>
      <c r="F1462" s="183"/>
      <c r="G1462" s="184"/>
      <c r="H1462" s="183"/>
      <c r="I1462" s="184"/>
      <c r="J1462" s="183"/>
    </row>
    <row r="1463" spans="3:10">
      <c r="C1463" s="183"/>
      <c r="D1463" s="183"/>
      <c r="E1463" s="184"/>
      <c r="F1463" s="183"/>
      <c r="G1463" s="184"/>
      <c r="H1463" s="183"/>
      <c r="I1463" s="184"/>
      <c r="J1463" s="183"/>
    </row>
    <row r="1464" spans="3:10">
      <c r="C1464" s="183"/>
      <c r="D1464" s="183"/>
      <c r="E1464" s="184"/>
      <c r="F1464" s="183"/>
      <c r="G1464" s="184"/>
      <c r="H1464" s="183"/>
      <c r="I1464" s="184"/>
      <c r="J1464" s="183"/>
    </row>
    <row r="1465" spans="3:10">
      <c r="C1465" s="183"/>
      <c r="D1465" s="183"/>
      <c r="E1465" s="184"/>
      <c r="F1465" s="183"/>
      <c r="G1465" s="184"/>
      <c r="H1465" s="183"/>
      <c r="I1465" s="184"/>
      <c r="J1465" s="183"/>
    </row>
    <row r="1466" spans="3:10">
      <c r="C1466" s="183"/>
      <c r="D1466" s="183"/>
      <c r="E1466" s="184"/>
      <c r="F1466" s="183"/>
      <c r="G1466" s="184"/>
      <c r="H1466" s="183"/>
      <c r="I1466" s="184"/>
      <c r="J1466" s="183"/>
    </row>
    <row r="1467" spans="3:10">
      <c r="C1467" s="183"/>
      <c r="D1467" s="183"/>
      <c r="E1467" s="184"/>
      <c r="F1467" s="183"/>
      <c r="G1467" s="184"/>
      <c r="H1467" s="183"/>
      <c r="I1467" s="184"/>
      <c r="J1467" s="183"/>
    </row>
    <row r="1468" spans="3:10">
      <c r="C1468" s="183"/>
      <c r="D1468" s="183"/>
      <c r="E1468" s="184"/>
      <c r="F1468" s="183"/>
      <c r="G1468" s="184"/>
      <c r="H1468" s="183"/>
      <c r="I1468" s="184"/>
      <c r="J1468" s="183"/>
    </row>
    <row r="1469" spans="3:10">
      <c r="C1469" s="183"/>
      <c r="D1469" s="183"/>
      <c r="E1469" s="184"/>
      <c r="F1469" s="183"/>
      <c r="G1469" s="184"/>
      <c r="H1469" s="183"/>
      <c r="I1469" s="184"/>
      <c r="J1469" s="183"/>
    </row>
    <row r="1470" spans="3:10">
      <c r="C1470" s="183"/>
      <c r="D1470" s="183"/>
      <c r="E1470" s="184"/>
      <c r="F1470" s="183"/>
      <c r="G1470" s="184"/>
      <c r="H1470" s="183"/>
      <c r="I1470" s="184"/>
      <c r="J1470" s="183"/>
    </row>
    <row r="1471" spans="3:10">
      <c r="C1471" s="183"/>
      <c r="D1471" s="183"/>
      <c r="E1471" s="184"/>
      <c r="F1471" s="183"/>
      <c r="G1471" s="184"/>
      <c r="H1471" s="183"/>
      <c r="I1471" s="184"/>
      <c r="J1471" s="183"/>
    </row>
    <row r="1472" spans="3:10">
      <c r="C1472" s="183"/>
      <c r="D1472" s="183"/>
      <c r="E1472" s="184"/>
      <c r="F1472" s="183"/>
      <c r="G1472" s="184"/>
      <c r="H1472" s="183"/>
      <c r="I1472" s="184"/>
      <c r="J1472" s="183"/>
    </row>
    <row r="1473" spans="3:10">
      <c r="C1473" s="183"/>
      <c r="D1473" s="183"/>
      <c r="E1473" s="184"/>
      <c r="F1473" s="183"/>
      <c r="G1473" s="184"/>
      <c r="H1473" s="183"/>
      <c r="I1473" s="184"/>
      <c r="J1473" s="183"/>
    </row>
    <row r="1474" spans="3:10">
      <c r="C1474" s="183"/>
      <c r="D1474" s="183"/>
      <c r="E1474" s="184"/>
      <c r="F1474" s="183"/>
      <c r="G1474" s="184"/>
      <c r="H1474" s="183"/>
      <c r="I1474" s="184"/>
      <c r="J1474" s="183"/>
    </row>
    <row r="1475" spans="3:10">
      <c r="C1475" s="183"/>
      <c r="D1475" s="183"/>
      <c r="E1475" s="184"/>
      <c r="F1475" s="183"/>
      <c r="G1475" s="184"/>
      <c r="H1475" s="183"/>
      <c r="I1475" s="184"/>
      <c r="J1475" s="183"/>
    </row>
    <row r="1476" spans="3:10">
      <c r="C1476" s="183"/>
      <c r="D1476" s="183"/>
      <c r="E1476" s="184"/>
      <c r="F1476" s="183"/>
      <c r="G1476" s="184"/>
      <c r="H1476" s="183"/>
      <c r="I1476" s="184"/>
      <c r="J1476" s="183"/>
    </row>
    <row r="1477" spans="3:10">
      <c r="C1477" s="183"/>
      <c r="D1477" s="183"/>
      <c r="E1477" s="184"/>
      <c r="F1477" s="183"/>
      <c r="G1477" s="184"/>
      <c r="H1477" s="183"/>
      <c r="I1477" s="184"/>
      <c r="J1477" s="183"/>
    </row>
    <row r="1478" spans="3:10">
      <c r="C1478" s="183"/>
      <c r="D1478" s="183"/>
      <c r="E1478" s="184"/>
      <c r="F1478" s="183"/>
      <c r="G1478" s="184"/>
      <c r="H1478" s="183"/>
      <c r="I1478" s="184"/>
      <c r="J1478" s="183"/>
    </row>
    <row r="1479" spans="3:10">
      <c r="C1479" s="183"/>
      <c r="D1479" s="183"/>
      <c r="E1479" s="184"/>
      <c r="F1479" s="183"/>
      <c r="G1479" s="184"/>
      <c r="H1479" s="183"/>
      <c r="I1479" s="184"/>
      <c r="J1479" s="183"/>
    </row>
    <row r="1480" spans="3:10">
      <c r="C1480" s="183"/>
      <c r="D1480" s="183"/>
      <c r="E1480" s="184"/>
      <c r="F1480" s="183"/>
      <c r="G1480" s="184"/>
      <c r="H1480" s="183"/>
      <c r="I1480" s="184"/>
      <c r="J1480" s="183"/>
    </row>
    <row r="1481" spans="3:10">
      <c r="C1481" s="183"/>
      <c r="D1481" s="183"/>
      <c r="E1481" s="184"/>
      <c r="F1481" s="183"/>
      <c r="G1481" s="184"/>
      <c r="H1481" s="183"/>
      <c r="I1481" s="184"/>
      <c r="J1481" s="183"/>
    </row>
    <row r="1482" spans="3:10">
      <c r="C1482" s="183"/>
      <c r="D1482" s="183"/>
      <c r="E1482" s="184"/>
      <c r="F1482" s="183"/>
      <c r="G1482" s="184"/>
      <c r="H1482" s="183"/>
      <c r="I1482" s="184"/>
      <c r="J1482" s="183"/>
    </row>
    <row r="1483" spans="3:10">
      <c r="C1483" s="183"/>
      <c r="D1483" s="183"/>
      <c r="E1483" s="184"/>
      <c r="F1483" s="183"/>
      <c r="G1483" s="184"/>
      <c r="H1483" s="183"/>
      <c r="I1483" s="184"/>
      <c r="J1483" s="183"/>
    </row>
    <row r="1484" spans="3:10">
      <c r="C1484" s="183"/>
      <c r="D1484" s="183"/>
      <c r="E1484" s="184"/>
      <c r="F1484" s="183"/>
      <c r="G1484" s="184"/>
      <c r="H1484" s="183"/>
      <c r="I1484" s="184"/>
      <c r="J1484" s="183"/>
    </row>
    <row r="1485" spans="3:10">
      <c r="C1485" s="183"/>
      <c r="D1485" s="183"/>
      <c r="E1485" s="184"/>
      <c r="F1485" s="183"/>
      <c r="G1485" s="184"/>
      <c r="H1485" s="183"/>
      <c r="I1485" s="184"/>
      <c r="J1485" s="183"/>
    </row>
    <row r="1486" spans="3:10">
      <c r="C1486" s="183"/>
      <c r="D1486" s="183"/>
      <c r="E1486" s="184"/>
      <c r="F1486" s="183"/>
      <c r="G1486" s="184"/>
      <c r="H1486" s="183"/>
      <c r="I1486" s="184"/>
      <c r="J1486" s="183"/>
    </row>
    <row r="1487" spans="3:10">
      <c r="C1487" s="183"/>
      <c r="D1487" s="183"/>
      <c r="E1487" s="184"/>
      <c r="F1487" s="183"/>
      <c r="G1487" s="184"/>
      <c r="H1487" s="183"/>
      <c r="I1487" s="184"/>
      <c r="J1487" s="183"/>
    </row>
    <row r="1488" spans="3:10">
      <c r="C1488" s="183"/>
      <c r="D1488" s="183"/>
      <c r="E1488" s="184"/>
      <c r="F1488" s="183"/>
      <c r="G1488" s="184"/>
      <c r="H1488" s="183"/>
      <c r="I1488" s="184"/>
      <c r="J1488" s="183"/>
    </row>
    <row r="1489" spans="3:10">
      <c r="C1489" s="183"/>
      <c r="D1489" s="183"/>
      <c r="E1489" s="184"/>
      <c r="F1489" s="183"/>
      <c r="G1489" s="184"/>
      <c r="H1489" s="183"/>
      <c r="I1489" s="184"/>
      <c r="J1489" s="183"/>
    </row>
    <row r="1490" spans="3:10">
      <c r="C1490" s="183"/>
      <c r="D1490" s="183"/>
      <c r="E1490" s="184"/>
      <c r="F1490" s="183"/>
      <c r="G1490" s="184"/>
      <c r="H1490" s="183"/>
      <c r="I1490" s="184"/>
      <c r="J1490" s="183"/>
    </row>
    <row r="1491" spans="3:10">
      <c r="C1491" s="183"/>
      <c r="D1491" s="183"/>
      <c r="E1491" s="184"/>
      <c r="F1491" s="183"/>
      <c r="G1491" s="184"/>
      <c r="H1491" s="183"/>
      <c r="I1491" s="184"/>
      <c r="J1491" s="183"/>
    </row>
    <row r="1492" spans="3:10">
      <c r="C1492" s="183"/>
      <c r="D1492" s="183"/>
      <c r="E1492" s="184"/>
      <c r="F1492" s="183"/>
      <c r="G1492" s="184"/>
      <c r="H1492" s="183"/>
      <c r="I1492" s="184"/>
      <c r="J1492" s="183"/>
    </row>
    <row r="1493" spans="3:10">
      <c r="C1493" s="183"/>
      <c r="D1493" s="183"/>
      <c r="E1493" s="184"/>
      <c r="F1493" s="183"/>
      <c r="G1493" s="184"/>
      <c r="H1493" s="183"/>
      <c r="I1493" s="184"/>
      <c r="J1493" s="183"/>
    </row>
    <row r="1494" spans="3:10">
      <c r="C1494" s="183"/>
      <c r="D1494" s="183"/>
      <c r="E1494" s="184"/>
      <c r="F1494" s="183"/>
      <c r="G1494" s="184"/>
      <c r="H1494" s="183"/>
      <c r="I1494" s="184"/>
      <c r="J1494" s="183"/>
    </row>
    <row r="1495" spans="3:10">
      <c r="C1495" s="183"/>
      <c r="D1495" s="183"/>
      <c r="E1495" s="184"/>
      <c r="F1495" s="183"/>
      <c r="G1495" s="184"/>
      <c r="H1495" s="183"/>
      <c r="I1495" s="184"/>
      <c r="J1495" s="183"/>
    </row>
    <row r="1496" spans="3:10">
      <c r="C1496" s="183"/>
      <c r="D1496" s="183"/>
      <c r="E1496" s="184"/>
      <c r="F1496" s="183"/>
      <c r="G1496" s="184"/>
      <c r="H1496" s="183"/>
      <c r="I1496" s="184"/>
      <c r="J1496" s="183"/>
    </row>
    <row r="1497" spans="3:10">
      <c r="C1497" s="183"/>
      <c r="D1497" s="183"/>
      <c r="E1497" s="184"/>
      <c r="F1497" s="183"/>
      <c r="G1497" s="184"/>
      <c r="H1497" s="183"/>
      <c r="I1497" s="184"/>
      <c r="J1497" s="183"/>
    </row>
    <row r="1498" spans="3:10">
      <c r="C1498" s="183"/>
      <c r="D1498" s="183"/>
      <c r="E1498" s="184"/>
      <c r="F1498" s="183"/>
      <c r="G1498" s="184"/>
      <c r="H1498" s="183"/>
      <c r="I1498" s="184"/>
      <c r="J1498" s="183"/>
    </row>
    <row r="1499" spans="3:10">
      <c r="C1499" s="183"/>
      <c r="D1499" s="183"/>
      <c r="E1499" s="184"/>
      <c r="F1499" s="183"/>
      <c r="G1499" s="184"/>
      <c r="H1499" s="183"/>
      <c r="I1499" s="184"/>
      <c r="J1499" s="183"/>
    </row>
    <row r="1500" spans="3:10">
      <c r="C1500" s="183"/>
      <c r="D1500" s="183"/>
      <c r="E1500" s="184"/>
      <c r="F1500" s="183"/>
      <c r="G1500" s="184"/>
      <c r="H1500" s="183"/>
      <c r="I1500" s="184"/>
      <c r="J1500" s="183"/>
    </row>
    <row r="1501" spans="3:10">
      <c r="C1501" s="183"/>
      <c r="D1501" s="183"/>
      <c r="E1501" s="184"/>
      <c r="F1501" s="183"/>
      <c r="G1501" s="184"/>
      <c r="H1501" s="183"/>
      <c r="I1501" s="184"/>
      <c r="J1501" s="183"/>
    </row>
    <row r="1502" spans="3:10">
      <c r="C1502" s="183"/>
      <c r="D1502" s="183"/>
      <c r="E1502" s="184"/>
      <c r="F1502" s="183"/>
      <c r="G1502" s="184"/>
      <c r="H1502" s="183"/>
      <c r="I1502" s="184"/>
      <c r="J1502" s="183"/>
    </row>
    <row r="1503" spans="3:10">
      <c r="C1503" s="183"/>
      <c r="D1503" s="183"/>
      <c r="E1503" s="184"/>
      <c r="F1503" s="183"/>
      <c r="G1503" s="184"/>
      <c r="H1503" s="183"/>
      <c r="I1503" s="184"/>
      <c r="J1503" s="183"/>
    </row>
    <row r="1504" spans="3:10">
      <c r="C1504" s="183"/>
      <c r="D1504" s="183"/>
      <c r="E1504" s="184"/>
      <c r="F1504" s="183"/>
      <c r="G1504" s="184"/>
      <c r="H1504" s="183"/>
      <c r="I1504" s="184"/>
      <c r="J1504" s="183"/>
    </row>
    <row r="1505" spans="3:10">
      <c r="C1505" s="183"/>
      <c r="D1505" s="183"/>
      <c r="E1505" s="184"/>
      <c r="F1505" s="183"/>
      <c r="G1505" s="184"/>
      <c r="H1505" s="183"/>
      <c r="I1505" s="184"/>
      <c r="J1505" s="183"/>
    </row>
    <row r="1506" spans="3:10">
      <c r="C1506" s="183"/>
      <c r="D1506" s="183"/>
      <c r="E1506" s="184"/>
      <c r="F1506" s="183"/>
      <c r="G1506" s="184"/>
      <c r="H1506" s="183"/>
      <c r="I1506" s="184"/>
      <c r="J1506" s="183"/>
    </row>
    <row r="1507" spans="3:10">
      <c r="C1507" s="183"/>
      <c r="D1507" s="183"/>
      <c r="E1507" s="184"/>
      <c r="F1507" s="183"/>
      <c r="G1507" s="184"/>
      <c r="H1507" s="183"/>
      <c r="I1507" s="184"/>
      <c r="J1507" s="183"/>
    </row>
    <row r="1508" spans="3:10">
      <c r="C1508" s="183"/>
      <c r="D1508" s="183"/>
      <c r="E1508" s="184"/>
      <c r="F1508" s="183"/>
      <c r="G1508" s="184"/>
      <c r="H1508" s="183"/>
      <c r="I1508" s="184"/>
      <c r="J1508" s="183"/>
    </row>
    <row r="1509" spans="3:10">
      <c r="C1509" s="183"/>
      <c r="D1509" s="183"/>
      <c r="E1509" s="184"/>
      <c r="F1509" s="183"/>
      <c r="G1509" s="184"/>
      <c r="H1509" s="183"/>
      <c r="I1509" s="184"/>
      <c r="J1509" s="183"/>
    </row>
    <row r="1510" spans="3:10">
      <c r="C1510" s="183"/>
      <c r="D1510" s="183"/>
      <c r="E1510" s="184"/>
      <c r="F1510" s="183"/>
      <c r="G1510" s="184"/>
      <c r="H1510" s="183"/>
      <c r="I1510" s="184"/>
      <c r="J1510" s="183"/>
    </row>
    <row r="1511" spans="3:10">
      <c r="C1511" s="183"/>
      <c r="D1511" s="183"/>
      <c r="E1511" s="184"/>
      <c r="F1511" s="183"/>
      <c r="G1511" s="184"/>
      <c r="H1511" s="183"/>
      <c r="I1511" s="184"/>
      <c r="J1511" s="183"/>
    </row>
    <row r="1512" spans="3:10">
      <c r="C1512" s="183"/>
      <c r="D1512" s="183"/>
      <c r="E1512" s="184"/>
      <c r="F1512" s="183"/>
      <c r="G1512" s="184"/>
      <c r="H1512" s="183"/>
      <c r="I1512" s="184"/>
      <c r="J1512" s="183"/>
    </row>
    <row r="1513" spans="3:10">
      <c r="C1513" s="183"/>
      <c r="D1513" s="183"/>
      <c r="E1513" s="184"/>
      <c r="F1513" s="183"/>
      <c r="G1513" s="184"/>
      <c r="H1513" s="183"/>
      <c r="I1513" s="184"/>
      <c r="J1513" s="183"/>
    </row>
    <row r="1514" spans="3:10">
      <c r="C1514" s="183"/>
      <c r="D1514" s="183"/>
      <c r="E1514" s="184"/>
      <c r="F1514" s="183"/>
      <c r="G1514" s="184"/>
      <c r="H1514" s="183"/>
      <c r="I1514" s="184"/>
      <c r="J1514" s="183"/>
    </row>
    <row r="1515" spans="3:10">
      <c r="C1515" s="183"/>
      <c r="D1515" s="183"/>
      <c r="E1515" s="184"/>
      <c r="F1515" s="183"/>
      <c r="G1515" s="184"/>
      <c r="H1515" s="183"/>
      <c r="I1515" s="184"/>
      <c r="J1515" s="183"/>
    </row>
    <row r="1516" spans="3:10">
      <c r="C1516" s="183"/>
      <c r="D1516" s="183"/>
      <c r="E1516" s="184"/>
      <c r="F1516" s="183"/>
      <c r="G1516" s="184"/>
      <c r="H1516" s="183"/>
      <c r="I1516" s="184"/>
      <c r="J1516" s="183"/>
    </row>
    <row r="1517" spans="3:10">
      <c r="C1517" s="183"/>
      <c r="D1517" s="183"/>
      <c r="E1517" s="184"/>
      <c r="F1517" s="183"/>
      <c r="G1517" s="184"/>
      <c r="H1517" s="183"/>
      <c r="I1517" s="184"/>
      <c r="J1517" s="183"/>
    </row>
    <row r="1518" spans="3:10">
      <c r="C1518" s="183"/>
      <c r="D1518" s="183"/>
      <c r="E1518" s="184"/>
      <c r="F1518" s="183"/>
      <c r="G1518" s="184"/>
      <c r="H1518" s="183"/>
      <c r="I1518" s="184"/>
      <c r="J1518" s="183"/>
    </row>
    <row r="1519" spans="3:10">
      <c r="C1519" s="183"/>
      <c r="D1519" s="183"/>
      <c r="E1519" s="184"/>
      <c r="F1519" s="183"/>
      <c r="G1519" s="184"/>
      <c r="H1519" s="183"/>
      <c r="I1519" s="184"/>
      <c r="J1519" s="183"/>
    </row>
    <row r="1520" spans="3:10">
      <c r="C1520" s="183"/>
      <c r="D1520" s="183"/>
      <c r="E1520" s="184"/>
      <c r="F1520" s="183"/>
      <c r="G1520" s="184"/>
      <c r="H1520" s="183"/>
      <c r="I1520" s="184"/>
      <c r="J1520" s="183"/>
    </row>
    <row r="1521" spans="3:10">
      <c r="C1521" s="183"/>
      <c r="D1521" s="183"/>
      <c r="E1521" s="184"/>
      <c r="F1521" s="183"/>
      <c r="G1521" s="184"/>
      <c r="H1521" s="183"/>
      <c r="I1521" s="184"/>
      <c r="J1521" s="183"/>
    </row>
    <row r="1522" spans="3:10">
      <c r="C1522" s="183"/>
      <c r="D1522" s="183"/>
      <c r="E1522" s="184"/>
      <c r="F1522" s="183"/>
      <c r="G1522" s="184"/>
      <c r="H1522" s="183"/>
      <c r="I1522" s="184"/>
      <c r="J1522" s="183"/>
    </row>
    <row r="1523" spans="3:10">
      <c r="C1523" s="183"/>
      <c r="D1523" s="183"/>
      <c r="E1523" s="184"/>
      <c r="F1523" s="183"/>
      <c r="G1523" s="184"/>
      <c r="H1523" s="183"/>
      <c r="I1523" s="184"/>
      <c r="J1523" s="183"/>
    </row>
    <row r="1524" spans="3:10">
      <c r="C1524" s="183"/>
      <c r="D1524" s="183"/>
      <c r="E1524" s="184"/>
      <c r="F1524" s="183"/>
      <c r="G1524" s="184"/>
      <c r="H1524" s="183"/>
      <c r="I1524" s="184"/>
      <c r="J1524" s="183"/>
    </row>
    <row r="1525" spans="3:10">
      <c r="C1525" s="183"/>
      <c r="D1525" s="183"/>
      <c r="E1525" s="184"/>
      <c r="F1525" s="183"/>
      <c r="G1525" s="184"/>
      <c r="H1525" s="183"/>
      <c r="I1525" s="184"/>
      <c r="J1525" s="183"/>
    </row>
    <row r="1526" spans="3:10">
      <c r="C1526" s="183"/>
      <c r="D1526" s="183"/>
      <c r="E1526" s="184"/>
      <c r="F1526" s="183"/>
      <c r="G1526" s="184"/>
      <c r="H1526" s="183"/>
      <c r="I1526" s="184"/>
      <c r="J1526" s="183"/>
    </row>
    <row r="1527" spans="3:10">
      <c r="C1527" s="183"/>
      <c r="D1527" s="183"/>
      <c r="E1527" s="184"/>
      <c r="F1527" s="183"/>
      <c r="G1527" s="184"/>
      <c r="H1527" s="183"/>
      <c r="I1527" s="184"/>
      <c r="J1527" s="183"/>
    </row>
    <row r="1528" spans="3:10">
      <c r="C1528" s="183"/>
      <c r="D1528" s="183"/>
      <c r="E1528" s="184"/>
      <c r="F1528" s="183"/>
      <c r="G1528" s="184"/>
      <c r="H1528" s="183"/>
      <c r="I1528" s="184"/>
      <c r="J1528" s="183"/>
    </row>
    <row r="1529" spans="3:10">
      <c r="C1529" s="183"/>
      <c r="D1529" s="183"/>
      <c r="E1529" s="184"/>
      <c r="F1529" s="183"/>
      <c r="G1529" s="184"/>
      <c r="H1529" s="183"/>
      <c r="I1529" s="184"/>
      <c r="J1529" s="183"/>
    </row>
    <row r="1530" spans="3:10">
      <c r="C1530" s="183"/>
      <c r="D1530" s="183"/>
      <c r="E1530" s="184"/>
      <c r="F1530" s="183"/>
      <c r="G1530" s="184"/>
      <c r="H1530" s="183"/>
      <c r="I1530" s="184"/>
      <c r="J1530" s="183"/>
    </row>
    <row r="1531" spans="3:10">
      <c r="C1531" s="183"/>
      <c r="D1531" s="183"/>
      <c r="E1531" s="184"/>
      <c r="F1531" s="183"/>
      <c r="G1531" s="184"/>
      <c r="H1531" s="183"/>
      <c r="I1531" s="184"/>
      <c r="J1531" s="183"/>
    </row>
    <row r="1532" spans="3:10">
      <c r="C1532" s="183"/>
      <c r="D1532" s="183"/>
      <c r="E1532" s="184"/>
      <c r="F1532" s="183"/>
      <c r="G1532" s="184"/>
      <c r="H1532" s="183"/>
      <c r="I1532" s="184"/>
      <c r="J1532" s="183"/>
    </row>
    <row r="1533" spans="3:10">
      <c r="C1533" s="183"/>
      <c r="D1533" s="183"/>
      <c r="E1533" s="184"/>
      <c r="F1533" s="183"/>
      <c r="G1533" s="184"/>
      <c r="H1533" s="183"/>
      <c r="I1533" s="184"/>
      <c r="J1533" s="183"/>
    </row>
    <row r="1534" spans="3:10">
      <c r="C1534" s="183"/>
      <c r="D1534" s="183"/>
      <c r="E1534" s="184"/>
      <c r="F1534" s="183"/>
      <c r="G1534" s="184"/>
      <c r="H1534" s="183"/>
      <c r="I1534" s="184"/>
      <c r="J1534" s="183"/>
    </row>
    <row r="1535" spans="3:10">
      <c r="C1535" s="183"/>
      <c r="D1535" s="183"/>
      <c r="E1535" s="184"/>
      <c r="F1535" s="183"/>
      <c r="G1535" s="184"/>
      <c r="H1535" s="183"/>
      <c r="I1535" s="184"/>
      <c r="J1535" s="183"/>
    </row>
    <row r="1536" spans="3:10">
      <c r="C1536" s="183"/>
      <c r="D1536" s="183"/>
      <c r="E1536" s="184"/>
      <c r="F1536" s="183"/>
      <c r="G1536" s="184"/>
      <c r="H1536" s="183"/>
      <c r="I1536" s="184"/>
      <c r="J1536" s="183"/>
    </row>
    <row r="1537" spans="3:10">
      <c r="C1537" s="183"/>
      <c r="D1537" s="183"/>
      <c r="E1537" s="184"/>
      <c r="F1537" s="183"/>
      <c r="G1537" s="184"/>
      <c r="H1537" s="183"/>
      <c r="I1537" s="184"/>
      <c r="J1537" s="183"/>
    </row>
    <row r="1538" spans="3:10">
      <c r="C1538" s="183"/>
      <c r="D1538" s="183"/>
      <c r="E1538" s="184"/>
      <c r="F1538" s="183"/>
      <c r="G1538" s="184"/>
      <c r="H1538" s="183"/>
      <c r="I1538" s="184"/>
      <c r="J1538" s="183"/>
    </row>
    <row r="1539" spans="3:10">
      <c r="C1539" s="183"/>
      <c r="D1539" s="183"/>
      <c r="E1539" s="184"/>
      <c r="F1539" s="183"/>
      <c r="G1539" s="184"/>
      <c r="H1539" s="183"/>
      <c r="I1539" s="184"/>
      <c r="J1539" s="183"/>
    </row>
    <row r="1540" spans="3:10">
      <c r="C1540" s="183"/>
      <c r="D1540" s="183"/>
      <c r="E1540" s="184"/>
      <c r="F1540" s="183"/>
      <c r="G1540" s="184"/>
      <c r="H1540" s="183"/>
      <c r="I1540" s="184"/>
      <c r="J1540" s="183"/>
    </row>
    <row r="1541" spans="3:10">
      <c r="C1541" s="183"/>
      <c r="D1541" s="183"/>
      <c r="E1541" s="184"/>
      <c r="F1541" s="183"/>
      <c r="G1541" s="184"/>
      <c r="H1541" s="183"/>
      <c r="I1541" s="184"/>
      <c r="J1541" s="183"/>
    </row>
    <row r="1542" spans="3:10">
      <c r="C1542" s="183"/>
      <c r="D1542" s="183"/>
      <c r="E1542" s="184"/>
      <c r="F1542" s="183"/>
      <c r="G1542" s="184"/>
      <c r="H1542" s="183"/>
      <c r="I1542" s="184"/>
      <c r="J1542" s="183"/>
    </row>
    <row r="1543" spans="3:10">
      <c r="C1543" s="183"/>
      <c r="D1543" s="183"/>
      <c r="E1543" s="184"/>
      <c r="F1543" s="183"/>
      <c r="G1543" s="184"/>
      <c r="H1543" s="183"/>
      <c r="I1543" s="184"/>
      <c r="J1543" s="183"/>
    </row>
    <row r="1544" spans="3:10">
      <c r="C1544" s="183"/>
      <c r="D1544" s="183"/>
      <c r="E1544" s="184"/>
      <c r="F1544" s="183"/>
      <c r="G1544" s="184"/>
      <c r="H1544" s="183"/>
      <c r="I1544" s="184"/>
      <c r="J1544" s="183"/>
    </row>
    <row r="1545" spans="3:10">
      <c r="C1545" s="183"/>
      <c r="D1545" s="183"/>
      <c r="E1545" s="184"/>
      <c r="F1545" s="183"/>
      <c r="G1545" s="184"/>
      <c r="H1545" s="183"/>
      <c r="I1545" s="184"/>
      <c r="J1545" s="183"/>
    </row>
    <row r="1546" spans="3:10">
      <c r="C1546" s="183"/>
      <c r="D1546" s="183"/>
      <c r="E1546" s="184"/>
      <c r="F1546" s="183"/>
      <c r="G1546" s="184"/>
      <c r="H1546" s="183"/>
      <c r="I1546" s="184"/>
      <c r="J1546" s="183"/>
    </row>
    <row r="1547" spans="3:10">
      <c r="C1547" s="183"/>
      <c r="D1547" s="183"/>
      <c r="E1547" s="184"/>
      <c r="F1547" s="183"/>
      <c r="G1547" s="184"/>
      <c r="H1547" s="183"/>
      <c r="I1547" s="184"/>
      <c r="J1547" s="183"/>
    </row>
    <row r="1548" spans="3:10">
      <c r="C1548" s="183"/>
      <c r="D1548" s="183"/>
      <c r="E1548" s="184"/>
      <c r="F1548" s="183"/>
      <c r="G1548" s="184"/>
      <c r="H1548" s="183"/>
      <c r="I1548" s="184"/>
      <c r="J1548" s="183"/>
    </row>
    <row r="1549" spans="3:10">
      <c r="C1549" s="183"/>
      <c r="D1549" s="183"/>
      <c r="E1549" s="184"/>
      <c r="F1549" s="183"/>
      <c r="G1549" s="184"/>
      <c r="H1549" s="183"/>
      <c r="I1549" s="184"/>
      <c r="J1549" s="183"/>
    </row>
    <row r="1550" spans="3:10">
      <c r="C1550" s="183"/>
      <c r="D1550" s="183"/>
      <c r="E1550" s="184"/>
      <c r="F1550" s="183"/>
      <c r="G1550" s="184"/>
      <c r="H1550" s="183"/>
      <c r="I1550" s="184"/>
      <c r="J1550" s="183"/>
    </row>
    <row r="1551" spans="3:10">
      <c r="C1551" s="183"/>
      <c r="D1551" s="183"/>
      <c r="E1551" s="184"/>
      <c r="F1551" s="183"/>
      <c r="G1551" s="184"/>
      <c r="H1551" s="183"/>
      <c r="I1551" s="184"/>
      <c r="J1551" s="183"/>
    </row>
    <row r="1552" spans="3:10">
      <c r="C1552" s="183"/>
      <c r="D1552" s="183"/>
      <c r="E1552" s="184"/>
      <c r="F1552" s="183"/>
      <c r="G1552" s="184"/>
      <c r="H1552" s="183"/>
      <c r="I1552" s="184"/>
      <c r="J1552" s="183"/>
    </row>
    <row r="1553" spans="3:10">
      <c r="C1553" s="183"/>
      <c r="D1553" s="183"/>
      <c r="E1553" s="184"/>
      <c r="F1553" s="183"/>
      <c r="G1553" s="184"/>
      <c r="H1553" s="183"/>
      <c r="I1553" s="184"/>
      <c r="J1553" s="183"/>
    </row>
    <row r="1554" spans="3:10">
      <c r="C1554" s="183"/>
      <c r="D1554" s="183"/>
      <c r="E1554" s="184"/>
      <c r="F1554" s="183"/>
      <c r="G1554" s="184"/>
      <c r="H1554" s="183"/>
      <c r="I1554" s="184"/>
      <c r="J1554" s="183"/>
    </row>
    <row r="1555" spans="3:10">
      <c r="C1555" s="183"/>
      <c r="D1555" s="183"/>
      <c r="E1555" s="184"/>
      <c r="F1555" s="183"/>
      <c r="G1555" s="184"/>
      <c r="H1555" s="183"/>
      <c r="I1555" s="184"/>
      <c r="J1555" s="183"/>
    </row>
    <row r="1556" spans="3:10">
      <c r="C1556" s="183"/>
      <c r="D1556" s="183"/>
      <c r="E1556" s="184"/>
      <c r="F1556" s="183"/>
      <c r="G1556" s="184"/>
      <c r="H1556" s="183"/>
      <c r="I1556" s="184"/>
      <c r="J1556" s="183"/>
    </row>
    <row r="1557" spans="3:10">
      <c r="C1557" s="183"/>
      <c r="D1557" s="183"/>
      <c r="E1557" s="184"/>
      <c r="F1557" s="183"/>
      <c r="G1557" s="184"/>
      <c r="H1557" s="183"/>
      <c r="I1557" s="184"/>
      <c r="J1557" s="183"/>
    </row>
    <row r="1558" spans="3:10">
      <c r="C1558" s="183"/>
      <c r="D1558" s="183"/>
      <c r="E1558" s="184"/>
      <c r="F1558" s="183"/>
      <c r="G1558" s="184"/>
      <c r="H1558" s="183"/>
      <c r="I1558" s="184"/>
      <c r="J1558" s="183"/>
    </row>
    <row r="1559" spans="3:10">
      <c r="C1559" s="183"/>
      <c r="D1559" s="183"/>
      <c r="E1559" s="184"/>
      <c r="F1559" s="183"/>
      <c r="G1559" s="184"/>
      <c r="H1559" s="183"/>
      <c r="I1559" s="184"/>
      <c r="J1559" s="183"/>
    </row>
    <row r="1560" spans="3:10">
      <c r="C1560" s="183"/>
      <c r="D1560" s="183"/>
      <c r="E1560" s="184"/>
      <c r="F1560" s="183"/>
      <c r="G1560" s="184"/>
      <c r="H1560" s="183"/>
      <c r="I1560" s="184"/>
      <c r="J1560" s="183"/>
    </row>
    <row r="1561" spans="3:10">
      <c r="C1561" s="183"/>
      <c r="D1561" s="183"/>
      <c r="E1561" s="184"/>
      <c r="F1561" s="183"/>
      <c r="G1561" s="184"/>
      <c r="H1561" s="183"/>
      <c r="I1561" s="184"/>
      <c r="J1561" s="183"/>
    </row>
    <row r="1562" spans="3:10">
      <c r="C1562" s="183"/>
      <c r="D1562" s="183"/>
      <c r="E1562" s="184"/>
      <c r="F1562" s="183"/>
      <c r="G1562" s="184"/>
      <c r="H1562" s="183"/>
      <c r="I1562" s="184"/>
      <c r="J1562" s="183"/>
    </row>
    <row r="1563" spans="3:10">
      <c r="C1563" s="183"/>
      <c r="D1563" s="183"/>
      <c r="E1563" s="184"/>
      <c r="F1563" s="183"/>
      <c r="G1563" s="184"/>
      <c r="H1563" s="183"/>
      <c r="I1563" s="184"/>
      <c r="J1563" s="183"/>
    </row>
    <row r="1564" spans="3:10">
      <c r="C1564" s="183"/>
      <c r="D1564" s="183"/>
      <c r="E1564" s="184"/>
      <c r="F1564" s="183"/>
      <c r="G1564" s="184"/>
      <c r="H1564" s="183"/>
      <c r="I1564" s="184"/>
      <c r="J1564" s="183"/>
    </row>
    <row r="1565" spans="3:10">
      <c r="C1565" s="183"/>
      <c r="D1565" s="183"/>
      <c r="E1565" s="184"/>
      <c r="F1565" s="183"/>
      <c r="G1565" s="184"/>
      <c r="H1565" s="183"/>
      <c r="I1565" s="184"/>
      <c r="J1565" s="183"/>
    </row>
    <row r="1566" spans="3:10">
      <c r="C1566" s="183"/>
      <c r="D1566" s="183"/>
      <c r="E1566" s="184"/>
      <c r="F1566" s="183"/>
      <c r="G1566" s="184"/>
      <c r="H1566" s="183"/>
      <c r="I1566" s="184"/>
      <c r="J1566" s="183"/>
    </row>
    <row r="1567" spans="3:10">
      <c r="C1567" s="183"/>
      <c r="D1567" s="183"/>
      <c r="E1567" s="184"/>
      <c r="F1567" s="183"/>
      <c r="G1567" s="184"/>
      <c r="H1567" s="183"/>
      <c r="I1567" s="184"/>
      <c r="J1567" s="183"/>
    </row>
    <row r="1568" spans="3:10">
      <c r="C1568" s="183"/>
      <c r="D1568" s="183"/>
      <c r="E1568" s="184"/>
      <c r="F1568" s="183"/>
      <c r="G1568" s="184"/>
      <c r="H1568" s="183"/>
      <c r="I1568" s="184"/>
      <c r="J1568" s="183"/>
    </row>
    <row r="1569" spans="3:10">
      <c r="C1569" s="183"/>
      <c r="D1569" s="183"/>
      <c r="E1569" s="184"/>
      <c r="F1569" s="183"/>
      <c r="G1569" s="184"/>
      <c r="H1569" s="183"/>
      <c r="I1569" s="184"/>
      <c r="J1569" s="183"/>
    </row>
    <row r="1570" spans="3:10">
      <c r="C1570" s="183"/>
      <c r="D1570" s="183"/>
      <c r="E1570" s="184"/>
      <c r="F1570" s="183"/>
      <c r="G1570" s="184"/>
      <c r="H1570" s="183"/>
      <c r="I1570" s="184"/>
      <c r="J1570" s="183"/>
    </row>
    <row r="1571" spans="3:10">
      <c r="C1571" s="183"/>
      <c r="D1571" s="183"/>
      <c r="E1571" s="184"/>
      <c r="F1571" s="183"/>
      <c r="G1571" s="184"/>
      <c r="H1571" s="183"/>
      <c r="I1571" s="184"/>
      <c r="J1571" s="183"/>
    </row>
    <row r="1572" spans="3:10">
      <c r="C1572" s="183"/>
      <c r="D1572" s="183"/>
      <c r="E1572" s="184"/>
      <c r="F1572" s="183"/>
      <c r="G1572" s="184"/>
      <c r="H1572" s="183"/>
      <c r="I1572" s="184"/>
      <c r="J1572" s="183"/>
    </row>
    <row r="1573" spans="3:10">
      <c r="C1573" s="183"/>
      <c r="D1573" s="183"/>
      <c r="E1573" s="184"/>
      <c r="F1573" s="183"/>
      <c r="G1573" s="184"/>
      <c r="H1573" s="183"/>
      <c r="I1573" s="184"/>
      <c r="J1573" s="183"/>
    </row>
    <row r="1574" spans="3:10">
      <c r="C1574" s="183"/>
      <c r="D1574" s="183"/>
      <c r="E1574" s="184"/>
      <c r="F1574" s="183"/>
      <c r="G1574" s="184"/>
      <c r="H1574" s="183"/>
      <c r="I1574" s="184"/>
      <c r="J1574" s="183"/>
    </row>
    <row r="1575" spans="3:10">
      <c r="C1575" s="183"/>
      <c r="D1575" s="183"/>
      <c r="E1575" s="184"/>
      <c r="F1575" s="183"/>
      <c r="G1575" s="184"/>
      <c r="H1575" s="183"/>
      <c r="I1575" s="184"/>
      <c r="J1575" s="183"/>
    </row>
    <row r="1576" spans="3:10">
      <c r="C1576" s="183"/>
      <c r="D1576" s="183"/>
      <c r="E1576" s="184"/>
      <c r="F1576" s="183"/>
      <c r="G1576" s="184"/>
      <c r="H1576" s="183"/>
      <c r="I1576" s="184"/>
      <c r="J1576" s="183"/>
    </row>
    <row r="1577" spans="3:10">
      <c r="C1577" s="183"/>
      <c r="D1577" s="183"/>
      <c r="E1577" s="184"/>
      <c r="F1577" s="183"/>
      <c r="G1577" s="184"/>
      <c r="H1577" s="183"/>
      <c r="I1577" s="184"/>
      <c r="J1577" s="183"/>
    </row>
    <row r="1578" spans="3:10">
      <c r="C1578" s="183"/>
      <c r="D1578" s="183"/>
      <c r="E1578" s="184"/>
      <c r="F1578" s="183"/>
      <c r="G1578" s="184"/>
      <c r="H1578" s="183"/>
      <c r="I1578" s="184"/>
      <c r="J1578" s="183"/>
    </row>
    <row r="1579" spans="3:10">
      <c r="C1579" s="183"/>
      <c r="D1579" s="183"/>
      <c r="E1579" s="184"/>
      <c r="F1579" s="183"/>
      <c r="G1579" s="184"/>
      <c r="H1579" s="183"/>
      <c r="I1579" s="184"/>
      <c r="J1579" s="183"/>
    </row>
    <row r="1580" spans="3:10">
      <c r="C1580" s="183"/>
      <c r="D1580" s="183"/>
      <c r="E1580" s="184"/>
      <c r="F1580" s="183"/>
      <c r="G1580" s="184"/>
      <c r="H1580" s="183"/>
      <c r="I1580" s="184"/>
      <c r="J1580" s="183"/>
    </row>
    <row r="1581" spans="3:10">
      <c r="C1581" s="183"/>
      <c r="D1581" s="183"/>
      <c r="E1581" s="184"/>
      <c r="F1581" s="183"/>
      <c r="G1581" s="184"/>
      <c r="H1581" s="183"/>
      <c r="I1581" s="184"/>
      <c r="J1581" s="183"/>
    </row>
    <row r="1582" spans="3:10">
      <c r="C1582" s="183"/>
      <c r="D1582" s="183"/>
      <c r="E1582" s="184"/>
      <c r="F1582" s="183"/>
      <c r="G1582" s="184"/>
      <c r="H1582" s="183"/>
      <c r="I1582" s="184"/>
      <c r="J1582" s="183"/>
    </row>
    <row r="1583" spans="3:10">
      <c r="C1583" s="183"/>
      <c r="D1583" s="183"/>
      <c r="E1583" s="184"/>
      <c r="F1583" s="183"/>
      <c r="G1583" s="184"/>
      <c r="H1583" s="183"/>
      <c r="I1583" s="184"/>
      <c r="J1583" s="183"/>
    </row>
    <row r="1584" spans="3:10">
      <c r="C1584" s="183"/>
      <c r="D1584" s="183"/>
      <c r="E1584" s="184"/>
      <c r="F1584" s="183"/>
      <c r="G1584" s="184"/>
      <c r="H1584" s="183"/>
      <c r="I1584" s="184"/>
      <c r="J1584" s="183"/>
    </row>
    <row r="1585" spans="3:10">
      <c r="C1585" s="183"/>
      <c r="D1585" s="183"/>
      <c r="E1585" s="184"/>
      <c r="F1585" s="183"/>
      <c r="G1585" s="184"/>
      <c r="H1585" s="183"/>
      <c r="I1585" s="184"/>
      <c r="J1585" s="183"/>
    </row>
    <row r="1586" spans="3:10">
      <c r="C1586" s="183"/>
      <c r="D1586" s="183"/>
      <c r="E1586" s="184"/>
      <c r="F1586" s="183"/>
      <c r="G1586" s="184"/>
      <c r="H1586" s="183"/>
      <c r="I1586" s="184"/>
      <c r="J1586" s="183"/>
    </row>
    <row r="1587" spans="3:10">
      <c r="C1587" s="183"/>
      <c r="D1587" s="183"/>
      <c r="E1587" s="184"/>
      <c r="F1587" s="183"/>
      <c r="G1587" s="184"/>
      <c r="H1587" s="183"/>
      <c r="I1587" s="184"/>
      <c r="J1587" s="183"/>
    </row>
    <row r="1588" spans="3:10">
      <c r="C1588" s="183"/>
      <c r="D1588" s="183"/>
      <c r="E1588" s="184"/>
      <c r="F1588" s="183"/>
      <c r="G1588" s="184"/>
      <c r="H1588" s="183"/>
      <c r="I1588" s="184"/>
      <c r="J1588" s="183"/>
    </row>
    <row r="1589" spans="3:10">
      <c r="C1589" s="183"/>
      <c r="D1589" s="183"/>
      <c r="E1589" s="184"/>
      <c r="F1589" s="183"/>
      <c r="G1589" s="184"/>
      <c r="H1589" s="183"/>
      <c r="I1589" s="184"/>
      <c r="J1589" s="183"/>
    </row>
    <row r="1590" spans="3:10">
      <c r="C1590" s="183"/>
      <c r="D1590" s="183"/>
      <c r="E1590" s="184"/>
      <c r="F1590" s="183"/>
      <c r="G1590" s="184"/>
      <c r="H1590" s="183"/>
      <c r="I1590" s="184"/>
      <c r="J1590" s="183"/>
    </row>
    <row r="1591" spans="3:10">
      <c r="C1591" s="183"/>
      <c r="D1591" s="183"/>
      <c r="E1591" s="184"/>
      <c r="F1591" s="183"/>
      <c r="G1591" s="184"/>
      <c r="H1591" s="183"/>
      <c r="I1591" s="184"/>
      <c r="J1591" s="183"/>
    </row>
    <row r="1592" spans="3:10">
      <c r="C1592" s="183"/>
      <c r="D1592" s="183"/>
      <c r="E1592" s="184"/>
      <c r="F1592" s="183"/>
      <c r="G1592" s="184"/>
      <c r="H1592" s="183"/>
      <c r="I1592" s="184"/>
      <c r="J1592" s="183"/>
    </row>
    <row r="1593" spans="3:10">
      <c r="C1593" s="183"/>
      <c r="D1593" s="183"/>
      <c r="E1593" s="184"/>
      <c r="F1593" s="183"/>
      <c r="G1593" s="184"/>
      <c r="H1593" s="183"/>
      <c r="I1593" s="184"/>
      <c r="J1593" s="183"/>
    </row>
    <row r="1594" spans="3:10">
      <c r="C1594" s="183"/>
      <c r="D1594" s="183"/>
      <c r="E1594" s="184"/>
      <c r="F1594" s="183"/>
      <c r="G1594" s="184"/>
      <c r="H1594" s="183"/>
      <c r="I1594" s="184"/>
      <c r="J1594" s="183"/>
    </row>
    <row r="1595" spans="3:10">
      <c r="C1595" s="183"/>
      <c r="D1595" s="183"/>
      <c r="E1595" s="184"/>
      <c r="F1595" s="183"/>
      <c r="G1595" s="184"/>
      <c r="H1595" s="183"/>
      <c r="I1595" s="184"/>
      <c r="J1595" s="183"/>
    </row>
    <row r="1596" spans="3:10">
      <c r="C1596" s="183"/>
      <c r="D1596" s="183"/>
      <c r="E1596" s="184"/>
      <c r="F1596" s="183"/>
      <c r="G1596" s="184"/>
      <c r="H1596" s="183"/>
      <c r="I1596" s="184"/>
      <c r="J1596" s="183"/>
    </row>
    <row r="1597" spans="3:10">
      <c r="C1597" s="183"/>
      <c r="D1597" s="183"/>
      <c r="E1597" s="184"/>
      <c r="F1597" s="183"/>
      <c r="G1597" s="184"/>
      <c r="H1597" s="183"/>
      <c r="I1597" s="184"/>
      <c r="J1597" s="183"/>
    </row>
    <row r="1598" spans="3:10">
      <c r="C1598" s="183"/>
      <c r="D1598" s="183"/>
      <c r="E1598" s="184"/>
      <c r="F1598" s="183"/>
      <c r="G1598" s="184"/>
      <c r="H1598" s="183"/>
      <c r="I1598" s="184"/>
      <c r="J1598" s="183"/>
    </row>
    <row r="1599" spans="3:10">
      <c r="C1599" s="183"/>
      <c r="D1599" s="183"/>
      <c r="E1599" s="184"/>
      <c r="F1599" s="183"/>
      <c r="G1599" s="184"/>
      <c r="H1599" s="183"/>
      <c r="I1599" s="184"/>
      <c r="J1599" s="183"/>
    </row>
    <row r="1600" spans="3:10">
      <c r="C1600" s="183"/>
      <c r="D1600" s="183"/>
      <c r="E1600" s="184"/>
      <c r="F1600" s="183"/>
      <c r="G1600" s="184"/>
      <c r="H1600" s="183"/>
      <c r="I1600" s="184"/>
      <c r="J1600" s="183"/>
    </row>
    <row r="1601" spans="3:10">
      <c r="C1601" s="183"/>
      <c r="D1601" s="183"/>
      <c r="E1601" s="184"/>
      <c r="F1601" s="183"/>
      <c r="G1601" s="184"/>
      <c r="H1601" s="183"/>
      <c r="I1601" s="184"/>
      <c r="J1601" s="183"/>
    </row>
    <row r="1602" spans="3:10">
      <c r="C1602" s="183"/>
      <c r="D1602" s="183"/>
      <c r="E1602" s="184"/>
      <c r="F1602" s="183"/>
      <c r="G1602" s="184"/>
      <c r="H1602" s="183"/>
      <c r="I1602" s="184"/>
      <c r="J1602" s="183"/>
    </row>
    <row r="1603" spans="3:10">
      <c r="C1603" s="183"/>
      <c r="D1603" s="183"/>
      <c r="E1603" s="184"/>
      <c r="F1603" s="183"/>
      <c r="G1603" s="184"/>
      <c r="H1603" s="183"/>
      <c r="I1603" s="184"/>
      <c r="J1603" s="183"/>
    </row>
    <row r="1604" spans="3:10">
      <c r="C1604" s="183"/>
      <c r="D1604" s="183"/>
      <c r="E1604" s="184"/>
      <c r="F1604" s="183"/>
      <c r="G1604" s="184"/>
      <c r="H1604" s="183"/>
      <c r="I1604" s="184"/>
      <c r="J1604" s="183"/>
    </row>
    <row r="1605" spans="3:10">
      <c r="C1605" s="183"/>
      <c r="D1605" s="183"/>
      <c r="E1605" s="184"/>
      <c r="F1605" s="183"/>
      <c r="G1605" s="184"/>
      <c r="H1605" s="183"/>
      <c r="I1605" s="184"/>
      <c r="J1605" s="183"/>
    </row>
    <row r="1606" spans="3:10">
      <c r="C1606" s="183"/>
      <c r="D1606" s="183"/>
      <c r="E1606" s="184"/>
      <c r="F1606" s="183"/>
      <c r="G1606" s="184"/>
      <c r="H1606" s="183"/>
      <c r="I1606" s="184"/>
      <c r="J1606" s="183"/>
    </row>
    <row r="1607" spans="3:10">
      <c r="C1607" s="183"/>
      <c r="D1607" s="183"/>
      <c r="E1607" s="184"/>
      <c r="F1607" s="183"/>
      <c r="G1607" s="184"/>
      <c r="H1607" s="183"/>
      <c r="I1607" s="184"/>
      <c r="J1607" s="183"/>
    </row>
    <row r="1608" spans="3:10">
      <c r="C1608" s="183"/>
      <c r="D1608" s="183"/>
      <c r="E1608" s="184"/>
      <c r="F1608" s="183"/>
      <c r="G1608" s="184"/>
      <c r="H1608" s="183"/>
      <c r="I1608" s="184"/>
      <c r="J1608" s="183"/>
    </row>
    <row r="1609" spans="3:10">
      <c r="C1609" s="183"/>
      <c r="D1609" s="183"/>
      <c r="E1609" s="184"/>
      <c r="F1609" s="183"/>
      <c r="G1609" s="184"/>
      <c r="H1609" s="183"/>
      <c r="I1609" s="184"/>
      <c r="J1609" s="183"/>
    </row>
    <row r="1610" spans="3:10">
      <c r="C1610" s="183"/>
      <c r="D1610" s="183"/>
      <c r="E1610" s="184"/>
      <c r="F1610" s="183"/>
      <c r="G1610" s="184"/>
      <c r="H1610" s="183"/>
      <c r="I1610" s="184"/>
      <c r="J1610" s="183"/>
    </row>
    <row r="1611" spans="3:10">
      <c r="C1611" s="183"/>
      <c r="D1611" s="183"/>
      <c r="E1611" s="184"/>
      <c r="F1611" s="183"/>
      <c r="G1611" s="184"/>
      <c r="H1611" s="183"/>
      <c r="I1611" s="184"/>
      <c r="J1611" s="183"/>
    </row>
    <row r="1612" spans="3:10">
      <c r="C1612" s="183"/>
      <c r="D1612" s="183"/>
      <c r="E1612" s="184"/>
      <c r="F1612" s="183"/>
      <c r="G1612" s="184"/>
      <c r="H1612" s="183"/>
      <c r="I1612" s="184"/>
      <c r="J1612" s="183"/>
    </row>
    <row r="1613" spans="3:10">
      <c r="C1613" s="183"/>
      <c r="D1613" s="183"/>
      <c r="E1613" s="184"/>
      <c r="F1613" s="183"/>
      <c r="G1613" s="184"/>
      <c r="H1613" s="183"/>
      <c r="I1613" s="184"/>
      <c r="J1613" s="183"/>
    </row>
    <row r="1614" spans="3:10">
      <c r="C1614" s="183"/>
      <c r="D1614" s="183"/>
      <c r="E1614" s="184"/>
      <c r="F1614" s="183"/>
      <c r="G1614" s="184"/>
      <c r="H1614" s="183"/>
      <c r="I1614" s="184"/>
      <c r="J1614" s="183"/>
    </row>
    <row r="1615" spans="3:10">
      <c r="C1615" s="183"/>
      <c r="D1615" s="183"/>
      <c r="E1615" s="184"/>
      <c r="F1615" s="183"/>
      <c r="G1615" s="184"/>
      <c r="H1615" s="183"/>
      <c r="I1615" s="184"/>
      <c r="J1615" s="183"/>
    </row>
    <row r="1616" spans="3:10">
      <c r="C1616" s="183"/>
      <c r="D1616" s="183"/>
      <c r="E1616" s="184"/>
      <c r="F1616" s="183"/>
      <c r="G1616" s="184"/>
      <c r="H1616" s="183"/>
      <c r="I1616" s="184"/>
      <c r="J1616" s="183"/>
    </row>
    <row r="1617" spans="3:10">
      <c r="C1617" s="183"/>
      <c r="D1617" s="183"/>
      <c r="E1617" s="184"/>
      <c r="F1617" s="183"/>
      <c r="G1617" s="184"/>
      <c r="H1617" s="183"/>
      <c r="I1617" s="184"/>
      <c r="J1617" s="183"/>
    </row>
    <row r="1618" spans="3:10">
      <c r="C1618" s="183"/>
      <c r="D1618" s="183"/>
      <c r="E1618" s="184"/>
      <c r="F1618" s="183"/>
      <c r="G1618" s="184"/>
      <c r="H1618" s="183"/>
      <c r="I1618" s="184"/>
      <c r="J1618" s="183"/>
    </row>
    <row r="1619" spans="3:10">
      <c r="C1619" s="183"/>
      <c r="D1619" s="183"/>
      <c r="E1619" s="184"/>
      <c r="F1619" s="183"/>
      <c r="G1619" s="184"/>
      <c r="H1619" s="183"/>
      <c r="I1619" s="184"/>
      <c r="J1619" s="183"/>
    </row>
    <row r="1620" spans="3:10">
      <c r="C1620" s="183"/>
      <c r="D1620" s="183"/>
      <c r="E1620" s="184"/>
      <c r="F1620" s="183"/>
      <c r="G1620" s="184"/>
      <c r="H1620" s="183"/>
      <c r="I1620" s="184"/>
      <c r="J1620" s="183"/>
    </row>
    <row r="1621" spans="3:10">
      <c r="C1621" s="183"/>
      <c r="D1621" s="183"/>
      <c r="E1621" s="184"/>
      <c r="F1621" s="183"/>
      <c r="G1621" s="184"/>
      <c r="H1621" s="183"/>
      <c r="I1621" s="184"/>
      <c r="J1621" s="183"/>
    </row>
    <row r="1622" spans="3:10">
      <c r="C1622" s="183"/>
      <c r="D1622" s="183"/>
      <c r="E1622" s="184"/>
      <c r="F1622" s="183"/>
      <c r="G1622" s="184"/>
      <c r="H1622" s="183"/>
      <c r="I1622" s="184"/>
      <c r="J1622" s="183"/>
    </row>
    <row r="1623" spans="3:10">
      <c r="C1623" s="183"/>
      <c r="D1623" s="183"/>
      <c r="E1623" s="184"/>
      <c r="F1623" s="183"/>
      <c r="G1623" s="184"/>
      <c r="H1623" s="183"/>
      <c r="I1623" s="184"/>
      <c r="J1623" s="183"/>
    </row>
    <row r="1624" spans="3:10">
      <c r="C1624" s="183"/>
      <c r="D1624" s="183"/>
      <c r="E1624" s="184"/>
      <c r="F1624" s="183"/>
      <c r="G1624" s="184"/>
      <c r="H1624" s="183"/>
      <c r="I1624" s="184"/>
      <c r="J1624" s="183"/>
    </row>
    <row r="1625" spans="3:10">
      <c r="C1625" s="183"/>
      <c r="D1625" s="183"/>
      <c r="E1625" s="184"/>
      <c r="F1625" s="183"/>
      <c r="G1625" s="184"/>
      <c r="H1625" s="183"/>
      <c r="I1625" s="184"/>
      <c r="J1625" s="183"/>
    </row>
    <row r="1626" spans="3:10">
      <c r="C1626" s="183"/>
      <c r="D1626" s="183"/>
      <c r="E1626" s="184"/>
      <c r="F1626" s="183"/>
      <c r="G1626" s="184"/>
      <c r="H1626" s="183"/>
      <c r="I1626" s="184"/>
      <c r="J1626" s="183"/>
    </row>
    <row r="1627" spans="3:10">
      <c r="C1627" s="183"/>
      <c r="D1627" s="183"/>
      <c r="E1627" s="184"/>
      <c r="F1627" s="183"/>
      <c r="G1627" s="184"/>
      <c r="H1627" s="183"/>
      <c r="I1627" s="184"/>
      <c r="J1627" s="183"/>
    </row>
    <row r="1628" spans="3:10">
      <c r="C1628" s="183"/>
      <c r="D1628" s="183"/>
      <c r="E1628" s="184"/>
      <c r="F1628" s="183"/>
      <c r="G1628" s="184"/>
      <c r="H1628" s="183"/>
      <c r="I1628" s="184"/>
      <c r="J1628" s="183"/>
    </row>
    <row r="1629" spans="3:10">
      <c r="C1629" s="183"/>
      <c r="D1629" s="183"/>
      <c r="E1629" s="184"/>
      <c r="F1629" s="183"/>
      <c r="G1629" s="184"/>
      <c r="H1629" s="183"/>
      <c r="I1629" s="184"/>
      <c r="J1629" s="183"/>
    </row>
    <row r="1630" spans="3:10">
      <c r="C1630" s="183"/>
      <c r="D1630" s="183"/>
      <c r="E1630" s="184"/>
      <c r="F1630" s="183"/>
      <c r="G1630" s="184"/>
      <c r="H1630" s="183"/>
      <c r="I1630" s="184"/>
      <c r="J1630" s="183"/>
    </row>
    <row r="1631" spans="3:10">
      <c r="C1631" s="183"/>
      <c r="D1631" s="183"/>
      <c r="E1631" s="184"/>
      <c r="F1631" s="183"/>
      <c r="G1631" s="184"/>
      <c r="H1631" s="183"/>
      <c r="I1631" s="184"/>
      <c r="J1631" s="183"/>
    </row>
    <row r="1632" spans="3:10">
      <c r="C1632" s="183"/>
      <c r="D1632" s="183"/>
      <c r="E1632" s="184"/>
      <c r="F1632" s="183"/>
      <c r="G1632" s="184"/>
      <c r="H1632" s="183"/>
      <c r="I1632" s="184"/>
      <c r="J1632" s="183"/>
    </row>
    <row r="1633" spans="3:10">
      <c r="C1633" s="183"/>
      <c r="D1633" s="183"/>
      <c r="E1633" s="184"/>
      <c r="F1633" s="183"/>
      <c r="G1633" s="184"/>
      <c r="H1633" s="183"/>
      <c r="I1633" s="184"/>
      <c r="J1633" s="183"/>
    </row>
    <row r="1634" spans="3:10">
      <c r="C1634" s="183"/>
      <c r="D1634" s="183"/>
      <c r="E1634" s="184"/>
      <c r="F1634" s="183"/>
      <c r="G1634" s="184"/>
      <c r="H1634" s="183"/>
      <c r="I1634" s="184"/>
      <c r="J1634" s="183"/>
    </row>
    <row r="1635" spans="3:10">
      <c r="C1635" s="183"/>
      <c r="D1635" s="183"/>
      <c r="E1635" s="184"/>
      <c r="F1635" s="183"/>
      <c r="G1635" s="184"/>
      <c r="H1635" s="183"/>
      <c r="I1635" s="184"/>
      <c r="J1635" s="183"/>
    </row>
    <row r="1636" spans="3:10">
      <c r="C1636" s="183"/>
      <c r="D1636" s="183"/>
      <c r="E1636" s="184"/>
      <c r="F1636" s="183"/>
      <c r="G1636" s="184"/>
      <c r="H1636" s="183"/>
      <c r="I1636" s="184"/>
      <c r="J1636" s="183"/>
    </row>
    <row r="1637" spans="3:10">
      <c r="C1637" s="183"/>
      <c r="D1637" s="183"/>
      <c r="E1637" s="184"/>
      <c r="F1637" s="183"/>
      <c r="G1637" s="184"/>
      <c r="H1637" s="183"/>
      <c r="I1637" s="184"/>
      <c r="J1637" s="183"/>
    </row>
    <row r="1638" spans="3:10">
      <c r="C1638" s="183"/>
      <c r="D1638" s="183"/>
      <c r="E1638" s="184"/>
      <c r="F1638" s="183"/>
      <c r="G1638" s="184"/>
      <c r="H1638" s="183"/>
      <c r="I1638" s="184"/>
      <c r="J1638" s="183"/>
    </row>
    <row r="1639" spans="3:10">
      <c r="C1639" s="183"/>
      <c r="D1639" s="183"/>
      <c r="E1639" s="184"/>
      <c r="F1639" s="183"/>
      <c r="G1639" s="184"/>
      <c r="H1639" s="183"/>
      <c r="I1639" s="184"/>
      <c r="J1639" s="183"/>
    </row>
    <row r="1640" spans="3:10">
      <c r="C1640" s="183"/>
      <c r="D1640" s="183"/>
      <c r="E1640" s="184"/>
      <c r="F1640" s="183"/>
      <c r="G1640" s="184"/>
      <c r="H1640" s="183"/>
      <c r="I1640" s="184"/>
      <c r="J1640" s="183"/>
    </row>
    <row r="1641" spans="3:10">
      <c r="C1641" s="183"/>
      <c r="D1641" s="183"/>
      <c r="E1641" s="184"/>
      <c r="F1641" s="183"/>
      <c r="G1641" s="184"/>
      <c r="H1641" s="183"/>
      <c r="I1641" s="184"/>
      <c r="J1641" s="183"/>
    </row>
    <row r="1642" spans="3:10">
      <c r="C1642" s="183"/>
      <c r="D1642" s="183"/>
      <c r="E1642" s="184"/>
      <c r="F1642" s="183"/>
      <c r="G1642" s="184"/>
      <c r="H1642" s="183"/>
      <c r="I1642" s="184"/>
      <c r="J1642" s="183"/>
    </row>
    <row r="1643" spans="3:10">
      <c r="C1643" s="183"/>
      <c r="D1643" s="183"/>
      <c r="E1643" s="184"/>
      <c r="F1643" s="183"/>
      <c r="G1643" s="184"/>
      <c r="H1643" s="183"/>
      <c r="I1643" s="184"/>
      <c r="J1643" s="183"/>
    </row>
    <row r="1644" spans="3:10">
      <c r="C1644" s="183"/>
      <c r="D1644" s="183"/>
      <c r="E1644" s="184"/>
      <c r="F1644" s="183"/>
      <c r="G1644" s="184"/>
      <c r="H1644" s="183"/>
      <c r="I1644" s="184"/>
      <c r="J1644" s="183"/>
    </row>
    <row r="1645" spans="3:10">
      <c r="C1645" s="183"/>
      <c r="D1645" s="183"/>
      <c r="E1645" s="184"/>
      <c r="F1645" s="183"/>
      <c r="G1645" s="184"/>
      <c r="H1645" s="183"/>
      <c r="I1645" s="184"/>
      <c r="J1645" s="183"/>
    </row>
    <row r="1646" spans="3:10">
      <c r="C1646" s="183"/>
      <c r="D1646" s="183"/>
      <c r="E1646" s="184"/>
      <c r="F1646" s="183"/>
      <c r="G1646" s="184"/>
      <c r="H1646" s="183"/>
      <c r="I1646" s="184"/>
      <c r="J1646" s="183"/>
    </row>
    <row r="1647" spans="3:10">
      <c r="C1647" s="183"/>
      <c r="D1647" s="183"/>
      <c r="E1647" s="184"/>
      <c r="F1647" s="183"/>
      <c r="G1647" s="184"/>
      <c r="H1647" s="183"/>
      <c r="I1647" s="184"/>
      <c r="J1647" s="183"/>
    </row>
    <row r="1648" spans="3:10">
      <c r="C1648" s="183"/>
      <c r="D1648" s="183"/>
      <c r="E1648" s="184"/>
      <c r="F1648" s="183"/>
      <c r="G1648" s="184"/>
      <c r="H1648" s="183"/>
      <c r="I1648" s="184"/>
      <c r="J1648" s="183"/>
    </row>
    <row r="1649" spans="3:10">
      <c r="C1649" s="183"/>
      <c r="D1649" s="183"/>
      <c r="E1649" s="184"/>
      <c r="F1649" s="183"/>
      <c r="G1649" s="184"/>
      <c r="H1649" s="183"/>
      <c r="I1649" s="184"/>
      <c r="J1649" s="183"/>
    </row>
    <row r="1650" spans="3:10">
      <c r="C1650" s="183"/>
      <c r="D1650" s="183"/>
      <c r="E1650" s="184"/>
      <c r="F1650" s="183"/>
      <c r="G1650" s="184"/>
      <c r="H1650" s="183"/>
      <c r="I1650" s="184"/>
      <c r="J1650" s="183"/>
    </row>
    <row r="1651" spans="3:10">
      <c r="C1651" s="183"/>
      <c r="D1651" s="183"/>
      <c r="E1651" s="184"/>
      <c r="F1651" s="183"/>
      <c r="G1651" s="184"/>
      <c r="H1651" s="183"/>
      <c r="I1651" s="184"/>
      <c r="J1651" s="183"/>
    </row>
    <row r="1652" spans="3:10">
      <c r="C1652" s="183"/>
      <c r="D1652" s="183"/>
      <c r="E1652" s="184"/>
      <c r="F1652" s="183"/>
      <c r="G1652" s="184"/>
      <c r="H1652" s="183"/>
      <c r="I1652" s="184"/>
      <c r="J1652" s="183"/>
    </row>
    <row r="1653" spans="3:10">
      <c r="C1653" s="183"/>
      <c r="D1653" s="183"/>
      <c r="E1653" s="184"/>
      <c r="F1653" s="183"/>
      <c r="G1653" s="184"/>
      <c r="H1653" s="183"/>
      <c r="I1653" s="184"/>
      <c r="J1653" s="183"/>
    </row>
    <row r="1654" spans="3:10">
      <c r="C1654" s="183"/>
      <c r="D1654" s="183"/>
      <c r="E1654" s="184"/>
      <c r="F1654" s="183"/>
      <c r="G1654" s="184"/>
      <c r="H1654" s="183"/>
      <c r="I1654" s="184"/>
      <c r="J1654" s="183"/>
    </row>
    <row r="1655" spans="3:10">
      <c r="C1655" s="183"/>
      <c r="D1655" s="183"/>
      <c r="E1655" s="184"/>
      <c r="F1655" s="183"/>
      <c r="G1655" s="184"/>
      <c r="H1655" s="183"/>
      <c r="I1655" s="184"/>
      <c r="J1655" s="183"/>
    </row>
    <row r="1656" spans="3:10">
      <c r="C1656" s="183"/>
      <c r="D1656" s="183"/>
      <c r="E1656" s="184"/>
      <c r="F1656" s="183"/>
      <c r="G1656" s="184"/>
      <c r="H1656" s="183"/>
      <c r="I1656" s="184"/>
      <c r="J1656" s="183"/>
    </row>
    <row r="1657" spans="3:10">
      <c r="C1657" s="183"/>
      <c r="D1657" s="183"/>
      <c r="E1657" s="184"/>
      <c r="F1657" s="183"/>
      <c r="G1657" s="184"/>
      <c r="H1657" s="183"/>
      <c r="I1657" s="184"/>
      <c r="J1657" s="183"/>
    </row>
    <row r="1658" spans="3:10">
      <c r="C1658" s="183"/>
      <c r="D1658" s="183"/>
      <c r="E1658" s="184"/>
      <c r="F1658" s="183"/>
      <c r="G1658" s="184"/>
      <c r="H1658" s="183"/>
      <c r="I1658" s="184"/>
      <c r="J1658" s="183"/>
    </row>
    <row r="1659" spans="3:10">
      <c r="C1659" s="183"/>
      <c r="D1659" s="183"/>
      <c r="E1659" s="184"/>
      <c r="F1659" s="183"/>
      <c r="G1659" s="184"/>
      <c r="H1659" s="183"/>
      <c r="I1659" s="184"/>
      <c r="J1659" s="183"/>
    </row>
    <row r="1660" spans="3:10">
      <c r="C1660" s="183"/>
      <c r="D1660" s="183"/>
      <c r="E1660" s="184"/>
      <c r="F1660" s="183"/>
      <c r="G1660" s="184"/>
      <c r="H1660" s="183"/>
      <c r="I1660" s="184"/>
      <c r="J1660" s="183"/>
    </row>
    <row r="1661" spans="3:10">
      <c r="C1661" s="183"/>
      <c r="D1661" s="183"/>
      <c r="E1661" s="184"/>
      <c r="F1661" s="183"/>
      <c r="G1661" s="184"/>
      <c r="H1661" s="183"/>
      <c r="I1661" s="184"/>
      <c r="J1661" s="183"/>
    </row>
    <row r="1662" spans="3:10">
      <c r="C1662" s="183"/>
      <c r="D1662" s="183"/>
      <c r="E1662" s="184"/>
      <c r="F1662" s="183"/>
      <c r="G1662" s="184"/>
      <c r="H1662" s="183"/>
      <c r="I1662" s="184"/>
      <c r="J1662" s="183"/>
    </row>
    <row r="1663" spans="3:10">
      <c r="C1663" s="183"/>
      <c r="D1663" s="183"/>
      <c r="E1663" s="184"/>
      <c r="F1663" s="183"/>
      <c r="G1663" s="184"/>
      <c r="H1663" s="183"/>
      <c r="I1663" s="184"/>
      <c r="J1663" s="183"/>
    </row>
    <row r="1664" spans="3:10">
      <c r="C1664" s="183"/>
      <c r="D1664" s="183"/>
      <c r="E1664" s="184"/>
      <c r="F1664" s="183"/>
      <c r="G1664" s="184"/>
      <c r="H1664" s="183"/>
      <c r="I1664" s="184"/>
      <c r="J1664" s="183"/>
    </row>
    <row r="1665" spans="3:10">
      <c r="C1665" s="183"/>
      <c r="D1665" s="183"/>
      <c r="E1665" s="184"/>
      <c r="F1665" s="183"/>
      <c r="G1665" s="184"/>
      <c r="H1665" s="183"/>
      <c r="I1665" s="184"/>
      <c r="J1665" s="183"/>
    </row>
    <row r="1666" spans="3:10">
      <c r="C1666" s="183"/>
      <c r="D1666" s="183"/>
      <c r="E1666" s="184"/>
      <c r="F1666" s="183"/>
      <c r="G1666" s="184"/>
      <c r="H1666" s="183"/>
      <c r="I1666" s="184"/>
      <c r="J1666" s="183"/>
    </row>
    <row r="1667" spans="3:10">
      <c r="C1667" s="183"/>
      <c r="D1667" s="183"/>
      <c r="E1667" s="184"/>
      <c r="F1667" s="183"/>
      <c r="G1667" s="184"/>
      <c r="H1667" s="183"/>
      <c r="I1667" s="184"/>
      <c r="J1667" s="183"/>
    </row>
    <row r="1668" spans="3:10">
      <c r="C1668" s="183"/>
      <c r="D1668" s="183"/>
      <c r="E1668" s="184"/>
      <c r="F1668" s="183"/>
      <c r="G1668" s="184"/>
      <c r="H1668" s="183"/>
      <c r="I1668" s="184"/>
      <c r="J1668" s="183"/>
    </row>
    <row r="1669" spans="3:10">
      <c r="C1669" s="183"/>
      <c r="D1669" s="183"/>
      <c r="E1669" s="184"/>
      <c r="F1669" s="183"/>
      <c r="G1669" s="184"/>
      <c r="H1669" s="183"/>
      <c r="I1669" s="184"/>
      <c r="J1669" s="183"/>
    </row>
    <row r="1670" spans="3:10">
      <c r="C1670" s="183"/>
      <c r="D1670" s="183"/>
      <c r="E1670" s="184"/>
      <c r="F1670" s="183"/>
      <c r="G1670" s="184"/>
      <c r="H1670" s="183"/>
      <c r="I1670" s="184"/>
      <c r="J1670" s="183"/>
    </row>
    <row r="1671" spans="3:10">
      <c r="C1671" s="183"/>
      <c r="D1671" s="183"/>
      <c r="E1671" s="184"/>
      <c r="F1671" s="183"/>
      <c r="G1671" s="184"/>
      <c r="H1671" s="183"/>
      <c r="I1671" s="184"/>
      <c r="J1671" s="183"/>
    </row>
    <row r="1672" spans="3:10">
      <c r="C1672" s="183"/>
      <c r="D1672" s="183"/>
      <c r="E1672" s="184"/>
      <c r="F1672" s="183"/>
      <c r="G1672" s="184"/>
      <c r="H1672" s="183"/>
      <c r="I1672" s="184"/>
      <c r="J1672" s="183"/>
    </row>
    <row r="1673" spans="3:10">
      <c r="C1673" s="183"/>
      <c r="D1673" s="183"/>
      <c r="E1673" s="184"/>
      <c r="F1673" s="183"/>
      <c r="G1673" s="184"/>
      <c r="H1673" s="183"/>
      <c r="I1673" s="184"/>
      <c r="J1673" s="183"/>
    </row>
    <row r="1674" spans="3:10">
      <c r="C1674" s="183"/>
      <c r="D1674" s="183"/>
      <c r="E1674" s="184"/>
      <c r="F1674" s="183"/>
      <c r="G1674" s="184"/>
      <c r="H1674" s="183"/>
      <c r="I1674" s="184"/>
      <c r="J1674" s="183"/>
    </row>
    <row r="1675" spans="3:10">
      <c r="C1675" s="183"/>
      <c r="D1675" s="183"/>
      <c r="E1675" s="184"/>
      <c r="F1675" s="183"/>
      <c r="G1675" s="184"/>
      <c r="H1675" s="183"/>
      <c r="I1675" s="184"/>
      <c r="J1675" s="183"/>
    </row>
    <row r="1676" spans="3:10">
      <c r="C1676" s="183"/>
      <c r="D1676" s="183"/>
      <c r="E1676" s="184"/>
      <c r="F1676" s="183"/>
      <c r="G1676" s="184"/>
      <c r="H1676" s="183"/>
      <c r="I1676" s="184"/>
      <c r="J1676" s="183"/>
    </row>
    <row r="1677" spans="3:10">
      <c r="C1677" s="183"/>
      <c r="D1677" s="183"/>
      <c r="E1677" s="184"/>
      <c r="F1677" s="183"/>
      <c r="G1677" s="184"/>
      <c r="H1677" s="183"/>
      <c r="I1677" s="184"/>
      <c r="J1677" s="183"/>
    </row>
    <row r="1678" spans="3:10">
      <c r="C1678" s="183"/>
      <c r="D1678" s="183"/>
      <c r="E1678" s="184"/>
      <c r="F1678" s="183"/>
      <c r="G1678" s="184"/>
      <c r="H1678" s="183"/>
      <c r="I1678" s="184"/>
      <c r="J1678" s="183"/>
    </row>
    <row r="1679" spans="3:10">
      <c r="C1679" s="183"/>
      <c r="D1679" s="183"/>
      <c r="E1679" s="184"/>
      <c r="F1679" s="183"/>
      <c r="G1679" s="184"/>
      <c r="H1679" s="183"/>
      <c r="I1679" s="184"/>
      <c r="J1679" s="183"/>
    </row>
    <row r="1680" spans="3:10">
      <c r="C1680" s="183"/>
      <c r="D1680" s="183"/>
      <c r="E1680" s="184"/>
      <c r="F1680" s="183"/>
      <c r="G1680" s="184"/>
      <c r="H1680" s="183"/>
      <c r="I1680" s="184"/>
      <c r="J1680" s="183"/>
    </row>
    <row r="1681" spans="3:10">
      <c r="C1681" s="183"/>
      <c r="D1681" s="183"/>
      <c r="E1681" s="184"/>
      <c r="F1681" s="183"/>
      <c r="G1681" s="184"/>
      <c r="H1681" s="183"/>
      <c r="I1681" s="184"/>
      <c r="J1681" s="183"/>
    </row>
    <row r="1682" spans="3:10">
      <c r="C1682" s="183"/>
      <c r="D1682" s="183"/>
      <c r="E1682" s="184"/>
      <c r="F1682" s="183"/>
      <c r="G1682" s="184"/>
      <c r="H1682" s="183"/>
      <c r="I1682" s="184"/>
      <c r="J1682" s="183"/>
    </row>
    <row r="1683" spans="3:10">
      <c r="C1683" s="183"/>
      <c r="D1683" s="183"/>
      <c r="E1683" s="184"/>
      <c r="F1683" s="183"/>
      <c r="G1683" s="184"/>
      <c r="H1683" s="183"/>
      <c r="I1683" s="184"/>
      <c r="J1683" s="183"/>
    </row>
    <row r="1684" spans="3:10">
      <c r="C1684" s="183"/>
      <c r="D1684" s="183"/>
      <c r="E1684" s="184"/>
      <c r="F1684" s="183"/>
      <c r="G1684" s="184"/>
      <c r="H1684" s="183"/>
      <c r="I1684" s="184"/>
      <c r="J1684" s="183"/>
    </row>
    <row r="1685" spans="3:10">
      <c r="C1685" s="183"/>
      <c r="D1685" s="183"/>
      <c r="E1685" s="184"/>
      <c r="F1685" s="183"/>
      <c r="G1685" s="184"/>
      <c r="H1685" s="183"/>
      <c r="I1685" s="184"/>
      <c r="J1685" s="183"/>
    </row>
    <row r="1686" spans="3:10">
      <c r="C1686" s="183"/>
      <c r="D1686" s="183"/>
      <c r="E1686" s="184"/>
      <c r="F1686" s="183"/>
      <c r="G1686" s="184"/>
      <c r="H1686" s="183"/>
      <c r="I1686" s="184"/>
      <c r="J1686" s="183"/>
    </row>
    <row r="1687" spans="3:10">
      <c r="C1687" s="183"/>
      <c r="D1687" s="183"/>
      <c r="E1687" s="184"/>
      <c r="F1687" s="183"/>
      <c r="G1687" s="184"/>
      <c r="H1687" s="183"/>
      <c r="I1687" s="184"/>
      <c r="J1687" s="183"/>
    </row>
    <row r="1688" spans="3:10">
      <c r="C1688" s="183"/>
      <c r="D1688" s="183"/>
      <c r="E1688" s="184"/>
      <c r="F1688" s="183"/>
      <c r="G1688" s="184"/>
      <c r="H1688" s="183"/>
      <c r="I1688" s="184"/>
      <c r="J1688" s="183"/>
    </row>
    <row r="1689" spans="3:10">
      <c r="C1689" s="183"/>
      <c r="D1689" s="183"/>
      <c r="E1689" s="184"/>
      <c r="F1689" s="183"/>
      <c r="G1689" s="184"/>
      <c r="H1689" s="183"/>
      <c r="I1689" s="184"/>
      <c r="J1689" s="183"/>
    </row>
    <row r="1690" spans="3:10">
      <c r="C1690" s="183"/>
      <c r="D1690" s="183"/>
      <c r="E1690" s="184"/>
      <c r="F1690" s="183"/>
      <c r="G1690" s="184"/>
      <c r="H1690" s="183"/>
      <c r="I1690" s="184"/>
      <c r="J1690" s="183"/>
    </row>
    <row r="1691" spans="3:10">
      <c r="C1691" s="183"/>
      <c r="D1691" s="183"/>
      <c r="E1691" s="184"/>
      <c r="F1691" s="183"/>
      <c r="G1691" s="184"/>
      <c r="H1691" s="183"/>
      <c r="I1691" s="184"/>
      <c r="J1691" s="183"/>
    </row>
    <row r="1692" spans="3:10">
      <c r="C1692" s="183"/>
      <c r="D1692" s="183"/>
      <c r="E1692" s="184"/>
      <c r="F1692" s="183"/>
      <c r="G1692" s="184"/>
      <c r="H1692" s="183"/>
      <c r="I1692" s="184"/>
      <c r="J1692" s="183"/>
    </row>
    <row r="1693" spans="3:10">
      <c r="C1693" s="183"/>
      <c r="D1693" s="183"/>
      <c r="E1693" s="184"/>
      <c r="F1693" s="183"/>
      <c r="G1693" s="184"/>
      <c r="H1693" s="183"/>
      <c r="I1693" s="184"/>
      <c r="J1693" s="183"/>
    </row>
    <row r="1694" spans="3:10">
      <c r="C1694" s="183"/>
      <c r="D1694" s="183"/>
      <c r="E1694" s="184"/>
      <c r="F1694" s="183"/>
      <c r="G1694" s="184"/>
      <c r="H1694" s="183"/>
      <c r="I1694" s="184"/>
      <c r="J1694" s="183"/>
    </row>
    <row r="1695" spans="3:10">
      <c r="C1695" s="183"/>
      <c r="D1695" s="183"/>
      <c r="E1695" s="184"/>
      <c r="F1695" s="183"/>
      <c r="G1695" s="184"/>
      <c r="H1695" s="183"/>
      <c r="I1695" s="184"/>
      <c r="J1695" s="183"/>
    </row>
    <row r="1696" spans="3:10">
      <c r="C1696" s="183"/>
      <c r="D1696" s="183"/>
      <c r="E1696" s="184"/>
      <c r="F1696" s="183"/>
      <c r="G1696" s="184"/>
      <c r="H1696" s="183"/>
      <c r="I1696" s="184"/>
      <c r="J1696" s="183"/>
    </row>
    <row r="1697" spans="3:10">
      <c r="C1697" s="183"/>
      <c r="D1697" s="183"/>
      <c r="E1697" s="184"/>
      <c r="F1697" s="183"/>
      <c r="G1697" s="184"/>
      <c r="H1697" s="183"/>
      <c r="I1697" s="184"/>
      <c r="J1697" s="183"/>
    </row>
    <row r="1698" spans="3:10">
      <c r="C1698" s="183"/>
      <c r="D1698" s="183"/>
      <c r="E1698" s="184"/>
      <c r="F1698" s="183"/>
      <c r="G1698" s="184"/>
      <c r="H1698" s="183"/>
      <c r="I1698" s="184"/>
      <c r="J1698" s="183"/>
    </row>
    <row r="1699" spans="3:10">
      <c r="C1699" s="183"/>
      <c r="D1699" s="183"/>
      <c r="E1699" s="184"/>
      <c r="F1699" s="183"/>
      <c r="G1699" s="184"/>
      <c r="H1699" s="183"/>
      <c r="I1699" s="184"/>
      <c r="J1699" s="183"/>
    </row>
    <row r="1700" spans="3:10">
      <c r="C1700" s="183"/>
      <c r="D1700" s="183"/>
      <c r="E1700" s="184"/>
      <c r="F1700" s="183"/>
      <c r="G1700" s="184"/>
      <c r="H1700" s="183"/>
      <c r="I1700" s="184"/>
      <c r="J1700" s="183"/>
    </row>
    <row r="1701" spans="3:10">
      <c r="C1701" s="183"/>
      <c r="D1701" s="183"/>
      <c r="E1701" s="184"/>
      <c r="F1701" s="183"/>
      <c r="G1701" s="184"/>
      <c r="H1701" s="183"/>
      <c r="I1701" s="184"/>
      <c r="J1701" s="183"/>
    </row>
    <row r="1702" spans="3:10">
      <c r="C1702" s="183"/>
      <c r="D1702" s="183"/>
      <c r="E1702" s="184"/>
      <c r="F1702" s="183"/>
      <c r="G1702" s="184"/>
      <c r="H1702" s="183"/>
      <c r="I1702" s="184"/>
      <c r="J1702" s="183"/>
    </row>
    <row r="1703" spans="3:10">
      <c r="C1703" s="183"/>
      <c r="D1703" s="183"/>
      <c r="E1703" s="184"/>
      <c r="F1703" s="183"/>
      <c r="G1703" s="184"/>
      <c r="H1703" s="183"/>
      <c r="I1703" s="184"/>
      <c r="J1703" s="183"/>
    </row>
    <row r="1704" spans="3:10">
      <c r="C1704" s="183"/>
      <c r="D1704" s="183"/>
      <c r="E1704" s="184"/>
      <c r="F1704" s="183"/>
      <c r="G1704" s="184"/>
      <c r="H1704" s="183"/>
      <c r="I1704" s="184"/>
      <c r="J1704" s="183"/>
    </row>
    <row r="1705" spans="3:10">
      <c r="C1705" s="183"/>
      <c r="D1705" s="183"/>
      <c r="E1705" s="184"/>
      <c r="F1705" s="183"/>
      <c r="G1705" s="184"/>
      <c r="H1705" s="183"/>
      <c r="I1705" s="184"/>
      <c r="J1705" s="183"/>
    </row>
    <row r="1706" spans="3:10">
      <c r="C1706" s="183"/>
      <c r="D1706" s="183"/>
      <c r="E1706" s="184"/>
      <c r="F1706" s="183"/>
      <c r="G1706" s="184"/>
      <c r="H1706" s="183"/>
      <c r="I1706" s="184"/>
      <c r="J1706" s="183"/>
    </row>
    <row r="1707" spans="3:10">
      <c r="C1707" s="183"/>
      <c r="D1707" s="183"/>
      <c r="E1707" s="184"/>
      <c r="F1707" s="183"/>
      <c r="G1707" s="184"/>
      <c r="H1707" s="183"/>
      <c r="I1707" s="184"/>
      <c r="J1707" s="183"/>
    </row>
    <row r="1708" spans="3:10">
      <c r="C1708" s="183"/>
      <c r="D1708" s="183"/>
      <c r="E1708" s="184"/>
      <c r="F1708" s="183"/>
      <c r="G1708" s="184"/>
      <c r="H1708" s="183"/>
      <c r="I1708" s="184"/>
      <c r="J1708" s="183"/>
    </row>
    <row r="1709" spans="3:10">
      <c r="C1709" s="183"/>
      <c r="D1709" s="183"/>
      <c r="E1709" s="184"/>
      <c r="F1709" s="183"/>
      <c r="G1709" s="184"/>
      <c r="H1709" s="183"/>
      <c r="I1709" s="184"/>
      <c r="J1709" s="183"/>
    </row>
    <row r="1710" spans="3:10">
      <c r="C1710" s="183"/>
      <c r="D1710" s="183"/>
      <c r="E1710" s="184"/>
      <c r="F1710" s="183"/>
      <c r="G1710" s="184"/>
      <c r="H1710" s="183"/>
      <c r="I1710" s="184"/>
      <c r="J1710" s="183"/>
    </row>
    <row r="1711" spans="3:10">
      <c r="C1711" s="183"/>
      <c r="D1711" s="183"/>
      <c r="E1711" s="184"/>
      <c r="F1711" s="183"/>
      <c r="G1711" s="184"/>
      <c r="H1711" s="183"/>
      <c r="I1711" s="184"/>
      <c r="J1711" s="183"/>
    </row>
    <row r="1712" spans="3:10">
      <c r="C1712" s="183"/>
      <c r="D1712" s="183"/>
      <c r="E1712" s="184"/>
      <c r="F1712" s="183"/>
      <c r="G1712" s="184"/>
      <c r="H1712" s="183"/>
      <c r="I1712" s="184"/>
      <c r="J1712" s="183"/>
    </row>
    <row r="1713" spans="3:10">
      <c r="C1713" s="183"/>
      <c r="D1713" s="183"/>
      <c r="E1713" s="184"/>
      <c r="F1713" s="183"/>
      <c r="G1713" s="184"/>
      <c r="H1713" s="183"/>
      <c r="I1713" s="184"/>
      <c r="J1713" s="183"/>
    </row>
    <row r="1714" spans="3:10">
      <c r="C1714" s="183"/>
      <c r="D1714" s="183"/>
      <c r="E1714" s="184"/>
      <c r="F1714" s="183"/>
      <c r="G1714" s="184"/>
      <c r="H1714" s="183"/>
      <c r="I1714" s="184"/>
      <c r="J1714" s="183"/>
    </row>
    <row r="1715" spans="3:10">
      <c r="C1715" s="183"/>
      <c r="D1715" s="183"/>
      <c r="E1715" s="184"/>
      <c r="F1715" s="183"/>
      <c r="G1715" s="184"/>
      <c r="H1715" s="183"/>
      <c r="I1715" s="184"/>
      <c r="J1715" s="183"/>
    </row>
    <row r="1716" spans="3:10">
      <c r="C1716" s="183"/>
      <c r="D1716" s="183"/>
      <c r="E1716" s="184"/>
      <c r="F1716" s="183"/>
      <c r="G1716" s="184"/>
      <c r="H1716" s="183"/>
      <c r="I1716" s="184"/>
      <c r="J1716" s="183"/>
    </row>
    <row r="1717" spans="3:10">
      <c r="C1717" s="183"/>
      <c r="D1717" s="183"/>
      <c r="E1717" s="184"/>
      <c r="F1717" s="183"/>
      <c r="G1717" s="184"/>
      <c r="H1717" s="183"/>
      <c r="I1717" s="184"/>
      <c r="J1717" s="183"/>
    </row>
    <row r="1718" spans="3:10">
      <c r="C1718" s="183"/>
      <c r="D1718" s="183"/>
      <c r="E1718" s="184"/>
      <c r="F1718" s="183"/>
      <c r="G1718" s="184"/>
      <c r="H1718" s="183"/>
      <c r="I1718" s="184"/>
      <c r="J1718" s="183"/>
    </row>
    <row r="1719" spans="3:10">
      <c r="C1719" s="183"/>
      <c r="D1719" s="183"/>
      <c r="E1719" s="184"/>
      <c r="F1719" s="183"/>
      <c r="G1719" s="184"/>
      <c r="H1719" s="183"/>
      <c r="I1719" s="184"/>
      <c r="J1719" s="183"/>
    </row>
    <row r="1720" spans="3:10">
      <c r="C1720" s="183"/>
      <c r="D1720" s="183"/>
      <c r="E1720" s="184"/>
      <c r="F1720" s="183"/>
      <c r="G1720" s="184"/>
      <c r="H1720" s="183"/>
      <c r="I1720" s="184"/>
      <c r="J1720" s="183"/>
    </row>
    <row r="1721" spans="3:10">
      <c r="C1721" s="183"/>
      <c r="D1721" s="183"/>
      <c r="E1721" s="184"/>
      <c r="F1721" s="183"/>
      <c r="G1721" s="184"/>
      <c r="H1721" s="183"/>
      <c r="I1721" s="184"/>
      <c r="J1721" s="183"/>
    </row>
    <row r="1722" spans="3:10">
      <c r="C1722" s="183"/>
      <c r="D1722" s="183"/>
      <c r="E1722" s="184"/>
      <c r="F1722" s="183"/>
      <c r="G1722" s="184"/>
      <c r="H1722" s="183"/>
      <c r="I1722" s="184"/>
      <c r="J1722" s="183"/>
    </row>
    <row r="1723" spans="3:10">
      <c r="C1723" s="183"/>
      <c r="D1723" s="183"/>
      <c r="E1723" s="184"/>
      <c r="F1723" s="183"/>
      <c r="G1723" s="184"/>
      <c r="H1723" s="183"/>
      <c r="I1723" s="184"/>
      <c r="J1723" s="183"/>
    </row>
    <row r="1724" spans="3:10">
      <c r="C1724" s="183"/>
      <c r="D1724" s="183"/>
      <c r="E1724" s="184"/>
      <c r="F1724" s="183"/>
      <c r="G1724" s="184"/>
      <c r="H1724" s="183"/>
      <c r="I1724" s="184"/>
      <c r="J1724" s="183"/>
    </row>
    <row r="1725" spans="3:10">
      <c r="C1725" s="183"/>
      <c r="D1725" s="183"/>
      <c r="E1725" s="184"/>
      <c r="F1725" s="183"/>
      <c r="G1725" s="184"/>
      <c r="H1725" s="183"/>
      <c r="I1725" s="184"/>
      <c r="J1725" s="183"/>
    </row>
    <row r="1726" spans="3:10">
      <c r="C1726" s="183"/>
      <c r="D1726" s="183"/>
      <c r="E1726" s="184"/>
      <c r="F1726" s="183"/>
      <c r="G1726" s="184"/>
      <c r="H1726" s="183"/>
      <c r="I1726" s="184"/>
      <c r="J1726" s="183"/>
    </row>
    <row r="1727" spans="3:10">
      <c r="C1727" s="183"/>
      <c r="D1727" s="183"/>
      <c r="E1727" s="184"/>
      <c r="F1727" s="183"/>
      <c r="G1727" s="184"/>
      <c r="H1727" s="183"/>
      <c r="I1727" s="184"/>
      <c r="J1727" s="183"/>
    </row>
    <row r="1728" spans="3:10">
      <c r="C1728" s="183"/>
      <c r="D1728" s="183"/>
      <c r="E1728" s="184"/>
      <c r="F1728" s="183"/>
      <c r="G1728" s="184"/>
      <c r="H1728" s="183"/>
      <c r="I1728" s="184"/>
      <c r="J1728" s="183"/>
    </row>
    <row r="1729" spans="3:10">
      <c r="C1729" s="183"/>
      <c r="D1729" s="183"/>
      <c r="E1729" s="184"/>
      <c r="F1729" s="183"/>
      <c r="G1729" s="184"/>
      <c r="H1729" s="183"/>
      <c r="I1729" s="184"/>
      <c r="J1729" s="183"/>
    </row>
    <row r="1730" spans="3:10">
      <c r="C1730" s="183"/>
      <c r="D1730" s="183"/>
      <c r="E1730" s="184"/>
      <c r="F1730" s="183"/>
      <c r="G1730" s="184"/>
      <c r="H1730" s="183"/>
      <c r="I1730" s="184"/>
      <c r="J1730" s="183"/>
    </row>
    <row r="1731" spans="3:10">
      <c r="C1731" s="183"/>
      <c r="D1731" s="183"/>
      <c r="E1731" s="184"/>
      <c r="F1731" s="183"/>
      <c r="G1731" s="184"/>
      <c r="H1731" s="183"/>
      <c r="I1731" s="184"/>
      <c r="J1731" s="183"/>
    </row>
    <row r="1732" spans="3:10">
      <c r="C1732" s="183"/>
      <c r="D1732" s="183"/>
      <c r="E1732" s="184"/>
      <c r="F1732" s="183"/>
      <c r="G1732" s="184"/>
      <c r="H1732" s="183"/>
      <c r="I1732" s="184"/>
      <c r="J1732" s="183"/>
    </row>
    <row r="1733" spans="3:10">
      <c r="C1733" s="183"/>
      <c r="D1733" s="183"/>
      <c r="E1733" s="184"/>
      <c r="F1733" s="183"/>
      <c r="G1733" s="184"/>
      <c r="H1733" s="183"/>
      <c r="I1733" s="184"/>
      <c r="J1733" s="183"/>
    </row>
    <row r="1734" spans="3:10">
      <c r="C1734" s="183"/>
      <c r="D1734" s="183"/>
      <c r="E1734" s="184"/>
      <c r="F1734" s="183"/>
      <c r="G1734" s="184"/>
      <c r="H1734" s="183"/>
      <c r="I1734" s="184"/>
      <c r="J1734" s="183"/>
    </row>
    <row r="1735" spans="3:10">
      <c r="C1735" s="183"/>
      <c r="D1735" s="183"/>
      <c r="E1735" s="184"/>
      <c r="F1735" s="183"/>
      <c r="G1735" s="184"/>
      <c r="H1735" s="183"/>
      <c r="I1735" s="184"/>
      <c r="J1735" s="183"/>
    </row>
    <row r="1736" spans="3:10">
      <c r="C1736" s="183"/>
      <c r="D1736" s="183"/>
      <c r="E1736" s="184"/>
      <c r="F1736" s="183"/>
      <c r="G1736" s="184"/>
      <c r="H1736" s="183"/>
      <c r="I1736" s="184"/>
      <c r="J1736" s="183"/>
    </row>
    <row r="1737" spans="3:10">
      <c r="C1737" s="183"/>
      <c r="D1737" s="183"/>
      <c r="E1737" s="184"/>
      <c r="F1737" s="183"/>
      <c r="G1737" s="184"/>
      <c r="H1737" s="183"/>
      <c r="I1737" s="184"/>
      <c r="J1737" s="183"/>
    </row>
    <row r="1738" spans="3:10">
      <c r="C1738" s="183"/>
      <c r="D1738" s="183"/>
      <c r="E1738" s="184"/>
      <c r="F1738" s="183"/>
      <c r="G1738" s="184"/>
      <c r="H1738" s="183"/>
      <c r="I1738" s="184"/>
      <c r="J1738" s="183"/>
    </row>
    <row r="1739" spans="3:10">
      <c r="C1739" s="183"/>
      <c r="D1739" s="183"/>
      <c r="E1739" s="184"/>
      <c r="F1739" s="183"/>
      <c r="G1739" s="184"/>
      <c r="H1739" s="183"/>
      <c r="I1739" s="184"/>
      <c r="J1739" s="183"/>
    </row>
    <row r="1740" spans="3:10">
      <c r="C1740" s="183"/>
      <c r="D1740" s="183"/>
      <c r="E1740" s="184"/>
      <c r="F1740" s="183"/>
      <c r="G1740" s="184"/>
      <c r="H1740" s="183"/>
      <c r="I1740" s="184"/>
      <c r="J1740" s="183"/>
    </row>
    <row r="1741" spans="3:10">
      <c r="C1741" s="183"/>
      <c r="D1741" s="183"/>
      <c r="E1741" s="184"/>
      <c r="F1741" s="183"/>
      <c r="G1741" s="184"/>
      <c r="H1741" s="183"/>
      <c r="I1741" s="184"/>
      <c r="J1741" s="183"/>
    </row>
    <row r="1742" spans="3:10">
      <c r="C1742" s="183"/>
      <c r="D1742" s="183"/>
      <c r="E1742" s="184"/>
      <c r="F1742" s="183"/>
      <c r="G1742" s="184"/>
      <c r="H1742" s="183"/>
      <c r="I1742" s="184"/>
      <c r="J1742" s="183"/>
    </row>
    <row r="1743" spans="3:10">
      <c r="C1743" s="183"/>
      <c r="D1743" s="183"/>
      <c r="E1743" s="184"/>
      <c r="F1743" s="183"/>
      <c r="G1743" s="184"/>
      <c r="H1743" s="183"/>
      <c r="I1743" s="184"/>
      <c r="J1743" s="183"/>
    </row>
    <row r="1744" spans="3:10">
      <c r="C1744" s="183"/>
      <c r="D1744" s="183"/>
      <c r="E1744" s="184"/>
      <c r="F1744" s="183"/>
      <c r="G1744" s="184"/>
      <c r="H1744" s="183"/>
      <c r="I1744" s="184"/>
      <c r="J1744" s="183"/>
    </row>
    <row r="1745" spans="3:10">
      <c r="C1745" s="183"/>
      <c r="D1745" s="183"/>
      <c r="E1745" s="184"/>
      <c r="F1745" s="183"/>
      <c r="G1745" s="184"/>
      <c r="H1745" s="183"/>
      <c r="I1745" s="184"/>
      <c r="J1745" s="183"/>
    </row>
    <row r="1746" spans="3:10">
      <c r="C1746" s="183"/>
      <c r="D1746" s="183"/>
      <c r="E1746" s="184"/>
      <c r="F1746" s="183"/>
      <c r="G1746" s="184"/>
      <c r="H1746" s="183"/>
      <c r="I1746" s="184"/>
      <c r="J1746" s="183"/>
    </row>
    <row r="1747" spans="3:10">
      <c r="C1747" s="183"/>
      <c r="D1747" s="183"/>
      <c r="E1747" s="184"/>
      <c r="F1747" s="183"/>
      <c r="G1747" s="184"/>
      <c r="H1747" s="183"/>
      <c r="I1747" s="184"/>
      <c r="J1747" s="183"/>
    </row>
    <row r="1748" spans="3:10">
      <c r="C1748" s="183"/>
      <c r="D1748" s="183"/>
      <c r="E1748" s="184"/>
      <c r="F1748" s="183"/>
      <c r="G1748" s="184"/>
      <c r="H1748" s="183"/>
      <c r="I1748" s="184"/>
      <c r="J1748" s="183"/>
    </row>
    <row r="1749" spans="3:10">
      <c r="C1749" s="183"/>
      <c r="D1749" s="183"/>
      <c r="E1749" s="184"/>
      <c r="F1749" s="183"/>
      <c r="G1749" s="184"/>
      <c r="H1749" s="183"/>
      <c r="I1749" s="184"/>
      <c r="J1749" s="183"/>
    </row>
    <row r="1750" spans="3:10">
      <c r="C1750" s="183"/>
      <c r="D1750" s="183"/>
      <c r="E1750" s="184"/>
      <c r="F1750" s="183"/>
      <c r="G1750" s="184"/>
      <c r="H1750" s="183"/>
      <c r="I1750" s="184"/>
      <c r="J1750" s="183"/>
    </row>
    <row r="1751" spans="3:10">
      <c r="C1751" s="183"/>
      <c r="D1751" s="183"/>
      <c r="E1751" s="184"/>
      <c r="F1751" s="183"/>
      <c r="G1751" s="184"/>
      <c r="H1751" s="183"/>
      <c r="I1751" s="184"/>
      <c r="J1751" s="183"/>
    </row>
    <row r="1752" spans="3:10">
      <c r="C1752" s="183"/>
      <c r="D1752" s="183"/>
      <c r="E1752" s="184"/>
      <c r="F1752" s="183"/>
      <c r="G1752" s="184"/>
      <c r="H1752" s="183"/>
      <c r="I1752" s="184"/>
      <c r="J1752" s="183"/>
    </row>
    <row r="1753" spans="3:10">
      <c r="C1753" s="183"/>
      <c r="D1753" s="183"/>
      <c r="E1753" s="184"/>
      <c r="F1753" s="183"/>
      <c r="G1753" s="184"/>
      <c r="H1753" s="183"/>
      <c r="I1753" s="184"/>
      <c r="J1753" s="183"/>
    </row>
    <row r="1754" spans="3:10">
      <c r="C1754" s="183"/>
      <c r="D1754" s="183"/>
      <c r="E1754" s="184"/>
      <c r="F1754" s="183"/>
      <c r="G1754" s="184"/>
      <c r="H1754" s="183"/>
      <c r="I1754" s="184"/>
      <c r="J1754" s="183"/>
    </row>
    <row r="1755" spans="3:10">
      <c r="C1755" s="183"/>
      <c r="D1755" s="183"/>
      <c r="E1755" s="184"/>
      <c r="F1755" s="183"/>
      <c r="G1755" s="184"/>
      <c r="H1755" s="183"/>
      <c r="I1755" s="184"/>
      <c r="J1755" s="183"/>
    </row>
    <row r="1756" spans="3:10">
      <c r="C1756" s="183"/>
      <c r="D1756" s="183"/>
      <c r="E1756" s="184"/>
      <c r="F1756" s="183"/>
      <c r="G1756" s="184"/>
      <c r="H1756" s="183"/>
      <c r="I1756" s="184"/>
      <c r="J1756" s="183"/>
    </row>
    <row r="1757" spans="3:10">
      <c r="C1757" s="183"/>
      <c r="D1757" s="183"/>
      <c r="E1757" s="184"/>
      <c r="F1757" s="183"/>
      <c r="G1757" s="184"/>
      <c r="H1757" s="183"/>
      <c r="I1757" s="184"/>
      <c r="J1757" s="183"/>
    </row>
    <row r="1758" spans="3:10">
      <c r="C1758" s="183"/>
      <c r="D1758" s="183"/>
      <c r="E1758" s="184"/>
      <c r="F1758" s="183"/>
      <c r="G1758" s="184"/>
      <c r="H1758" s="183"/>
      <c r="I1758" s="184"/>
      <c r="J1758" s="183"/>
    </row>
    <row r="1759" spans="3:10">
      <c r="C1759" s="183"/>
      <c r="D1759" s="183"/>
      <c r="E1759" s="184"/>
      <c r="F1759" s="183"/>
      <c r="G1759" s="184"/>
      <c r="H1759" s="183"/>
      <c r="I1759" s="184"/>
      <c r="J1759" s="183"/>
    </row>
    <row r="1760" spans="3:10">
      <c r="C1760" s="183"/>
      <c r="D1760" s="183"/>
      <c r="E1760" s="184"/>
      <c r="F1760" s="183"/>
      <c r="G1760" s="184"/>
      <c r="H1760" s="183"/>
      <c r="I1760" s="184"/>
      <c r="J1760" s="183"/>
    </row>
    <row r="1761" spans="3:10">
      <c r="C1761" s="183"/>
      <c r="D1761" s="183"/>
      <c r="E1761" s="184"/>
      <c r="F1761" s="183"/>
      <c r="G1761" s="184"/>
      <c r="H1761" s="183"/>
      <c r="I1761" s="184"/>
      <c r="J1761" s="183"/>
    </row>
    <row r="1762" spans="3:10">
      <c r="C1762" s="183"/>
      <c r="D1762" s="183"/>
      <c r="E1762" s="184"/>
      <c r="F1762" s="183"/>
      <c r="G1762" s="184"/>
      <c r="H1762" s="183"/>
      <c r="I1762" s="184"/>
      <c r="J1762" s="183"/>
    </row>
    <row r="1763" spans="3:10">
      <c r="C1763" s="183"/>
      <c r="D1763" s="183"/>
      <c r="E1763" s="184"/>
      <c r="F1763" s="183"/>
      <c r="G1763" s="184"/>
      <c r="H1763" s="183"/>
      <c r="I1763" s="184"/>
      <c r="J1763" s="183"/>
    </row>
    <row r="1764" spans="3:10">
      <c r="C1764" s="183"/>
      <c r="D1764" s="183"/>
      <c r="E1764" s="184"/>
      <c r="F1764" s="183"/>
      <c r="G1764" s="184"/>
      <c r="H1764" s="183"/>
      <c r="I1764" s="184"/>
      <c r="J1764" s="183"/>
    </row>
    <row r="1765" spans="3:10">
      <c r="C1765" s="183"/>
      <c r="D1765" s="183"/>
      <c r="E1765" s="184"/>
      <c r="F1765" s="183"/>
      <c r="G1765" s="184"/>
      <c r="H1765" s="183"/>
      <c r="I1765" s="184"/>
      <c r="J1765" s="183"/>
    </row>
    <row r="1766" spans="3:10">
      <c r="C1766" s="183"/>
      <c r="D1766" s="183"/>
      <c r="E1766" s="184"/>
      <c r="F1766" s="183"/>
      <c r="G1766" s="184"/>
      <c r="H1766" s="183"/>
      <c r="I1766" s="184"/>
      <c r="J1766" s="183"/>
    </row>
    <row r="1767" spans="3:10">
      <c r="C1767" s="183"/>
      <c r="D1767" s="183"/>
      <c r="E1767" s="184"/>
      <c r="F1767" s="183"/>
      <c r="G1767" s="184"/>
      <c r="H1767" s="183"/>
      <c r="I1767" s="184"/>
      <c r="J1767" s="183"/>
    </row>
    <row r="1768" spans="3:10">
      <c r="C1768" s="183"/>
      <c r="D1768" s="183"/>
      <c r="E1768" s="184"/>
      <c r="F1768" s="183"/>
      <c r="G1768" s="184"/>
      <c r="H1768" s="183"/>
      <c r="I1768" s="184"/>
      <c r="J1768" s="183"/>
    </row>
    <row r="1769" spans="3:10">
      <c r="C1769" s="183"/>
      <c r="D1769" s="183"/>
      <c r="E1769" s="184"/>
      <c r="F1769" s="183"/>
      <c r="G1769" s="184"/>
      <c r="H1769" s="183"/>
      <c r="I1769" s="184"/>
      <c r="J1769" s="183"/>
    </row>
    <row r="1770" spans="3:10">
      <c r="C1770" s="183"/>
      <c r="D1770" s="183"/>
      <c r="E1770" s="184"/>
      <c r="F1770" s="183"/>
      <c r="G1770" s="184"/>
      <c r="H1770" s="183"/>
      <c r="I1770" s="184"/>
      <c r="J1770" s="183"/>
    </row>
    <row r="1771" spans="3:10">
      <c r="C1771" s="183"/>
      <c r="D1771" s="183"/>
      <c r="E1771" s="184"/>
      <c r="F1771" s="183"/>
      <c r="G1771" s="184"/>
      <c r="H1771" s="183"/>
      <c r="I1771" s="184"/>
      <c r="J1771" s="183"/>
    </row>
    <row r="1772" spans="3:10">
      <c r="C1772" s="183"/>
      <c r="D1772" s="183"/>
      <c r="E1772" s="184"/>
      <c r="F1772" s="183"/>
      <c r="G1772" s="184"/>
      <c r="H1772" s="183"/>
      <c r="I1772" s="184"/>
      <c r="J1772" s="183"/>
    </row>
    <row r="1773" spans="3:10">
      <c r="C1773" s="183"/>
      <c r="D1773" s="183"/>
      <c r="E1773" s="184"/>
      <c r="F1773" s="183"/>
      <c r="G1773" s="184"/>
      <c r="H1773" s="183"/>
      <c r="I1773" s="184"/>
      <c r="J1773" s="183"/>
    </row>
    <row r="1774" spans="3:10">
      <c r="C1774" s="183"/>
      <c r="D1774" s="183"/>
      <c r="E1774" s="184"/>
      <c r="F1774" s="183"/>
      <c r="G1774" s="184"/>
      <c r="H1774" s="183"/>
      <c r="I1774" s="184"/>
      <c r="J1774" s="183"/>
    </row>
    <row r="1775" spans="3:10">
      <c r="C1775" s="183"/>
      <c r="D1775" s="183"/>
      <c r="E1775" s="184"/>
      <c r="F1775" s="183"/>
      <c r="G1775" s="184"/>
      <c r="H1775" s="183"/>
      <c r="I1775" s="184"/>
      <c r="J1775" s="183"/>
    </row>
    <row r="1776" spans="3:10">
      <c r="C1776" s="183"/>
      <c r="D1776" s="183"/>
      <c r="E1776" s="184"/>
      <c r="F1776" s="183"/>
      <c r="G1776" s="184"/>
      <c r="H1776" s="183"/>
      <c r="I1776" s="184"/>
      <c r="J1776" s="183"/>
    </row>
    <row r="1777" spans="3:10">
      <c r="C1777" s="183"/>
      <c r="D1777" s="183"/>
      <c r="E1777" s="184"/>
      <c r="F1777" s="183"/>
      <c r="G1777" s="184"/>
      <c r="H1777" s="183"/>
      <c r="I1777" s="184"/>
      <c r="J1777" s="183"/>
    </row>
    <row r="1778" spans="3:10">
      <c r="C1778" s="183"/>
      <c r="D1778" s="183"/>
      <c r="E1778" s="184"/>
      <c r="F1778" s="183"/>
      <c r="G1778" s="184"/>
      <c r="H1778" s="183"/>
      <c r="I1778" s="184"/>
      <c r="J1778" s="183"/>
    </row>
    <row r="1779" spans="3:10">
      <c r="C1779" s="183"/>
      <c r="D1779" s="183"/>
      <c r="E1779" s="184"/>
      <c r="F1779" s="183"/>
      <c r="G1779" s="184"/>
      <c r="H1779" s="183"/>
      <c r="I1779" s="184"/>
      <c r="J1779" s="183"/>
    </row>
    <row r="1780" spans="3:10">
      <c r="C1780" s="183"/>
      <c r="D1780" s="183"/>
      <c r="E1780" s="184"/>
      <c r="F1780" s="183"/>
      <c r="G1780" s="184"/>
      <c r="H1780" s="183"/>
      <c r="I1780" s="184"/>
      <c r="J1780" s="183"/>
    </row>
    <row r="1781" spans="3:10">
      <c r="C1781" s="183"/>
      <c r="D1781" s="183"/>
      <c r="E1781" s="184"/>
      <c r="F1781" s="183"/>
      <c r="G1781" s="184"/>
      <c r="H1781" s="183"/>
      <c r="I1781" s="184"/>
      <c r="J1781" s="183"/>
    </row>
    <row r="1782" spans="3:10">
      <c r="C1782" s="183"/>
      <c r="D1782" s="183"/>
      <c r="E1782" s="184"/>
      <c r="F1782" s="183"/>
      <c r="G1782" s="184"/>
      <c r="H1782" s="183"/>
      <c r="I1782" s="184"/>
      <c r="J1782" s="183"/>
    </row>
    <row r="1783" spans="3:10">
      <c r="C1783" s="183"/>
      <c r="D1783" s="183"/>
      <c r="E1783" s="184"/>
      <c r="F1783" s="183"/>
      <c r="G1783" s="184"/>
      <c r="H1783" s="183"/>
      <c r="I1783" s="184"/>
      <c r="J1783" s="183"/>
    </row>
    <row r="1784" spans="3:10">
      <c r="C1784" s="183"/>
      <c r="D1784" s="183"/>
      <c r="E1784" s="184"/>
      <c r="F1784" s="183"/>
      <c r="G1784" s="184"/>
      <c r="H1784" s="183"/>
      <c r="I1784" s="184"/>
      <c r="J1784" s="183"/>
    </row>
    <row r="1785" spans="3:10">
      <c r="C1785" s="183"/>
      <c r="D1785" s="183"/>
      <c r="E1785" s="184"/>
      <c r="F1785" s="183"/>
      <c r="G1785" s="184"/>
      <c r="H1785" s="183"/>
      <c r="I1785" s="184"/>
      <c r="J1785" s="183"/>
    </row>
    <row r="1786" spans="3:10">
      <c r="C1786" s="183"/>
      <c r="D1786" s="183"/>
      <c r="E1786" s="184"/>
      <c r="F1786" s="183"/>
      <c r="G1786" s="184"/>
      <c r="H1786" s="183"/>
      <c r="I1786" s="184"/>
      <c r="J1786" s="183"/>
    </row>
    <row r="1787" spans="3:10">
      <c r="C1787" s="183"/>
      <c r="D1787" s="183"/>
      <c r="E1787" s="184"/>
      <c r="F1787" s="183"/>
      <c r="G1787" s="184"/>
      <c r="H1787" s="183"/>
      <c r="I1787" s="184"/>
      <c r="J1787" s="183"/>
    </row>
    <row r="1788" spans="3:10">
      <c r="C1788" s="183"/>
      <c r="D1788" s="183"/>
      <c r="E1788" s="184"/>
      <c r="F1788" s="183"/>
      <c r="G1788" s="184"/>
      <c r="H1788" s="183"/>
      <c r="I1788" s="184"/>
      <c r="J1788" s="183"/>
    </row>
    <row r="1789" spans="3:10">
      <c r="C1789" s="183"/>
      <c r="D1789" s="183"/>
      <c r="E1789" s="184"/>
      <c r="F1789" s="183"/>
      <c r="G1789" s="184"/>
      <c r="H1789" s="183"/>
      <c r="I1789" s="184"/>
      <c r="J1789" s="183"/>
    </row>
    <row r="1790" spans="3:10">
      <c r="C1790" s="183"/>
      <c r="D1790" s="183"/>
      <c r="E1790" s="184"/>
      <c r="F1790" s="183"/>
      <c r="G1790" s="184"/>
      <c r="H1790" s="183"/>
      <c r="I1790" s="184"/>
      <c r="J1790" s="183"/>
    </row>
    <row r="1791" spans="3:10">
      <c r="C1791" s="183"/>
      <c r="D1791" s="183"/>
      <c r="E1791" s="184"/>
      <c r="F1791" s="183"/>
      <c r="G1791" s="184"/>
      <c r="H1791" s="183"/>
      <c r="I1791" s="184"/>
      <c r="J1791" s="183"/>
    </row>
    <row r="1792" spans="3:10">
      <c r="C1792" s="183"/>
      <c r="D1792" s="183"/>
      <c r="E1792" s="184"/>
      <c r="F1792" s="183"/>
      <c r="G1792" s="184"/>
      <c r="H1792" s="183"/>
      <c r="I1792" s="184"/>
      <c r="J1792" s="183"/>
    </row>
    <row r="1793" spans="3:10">
      <c r="C1793" s="183"/>
      <c r="D1793" s="183"/>
      <c r="E1793" s="184"/>
      <c r="F1793" s="183"/>
      <c r="G1793" s="184"/>
      <c r="H1793" s="183"/>
      <c r="I1793" s="184"/>
      <c r="J1793" s="183"/>
    </row>
    <row r="1794" spans="3:10">
      <c r="C1794" s="183"/>
      <c r="D1794" s="183"/>
      <c r="E1794" s="184"/>
      <c r="F1794" s="183"/>
      <c r="G1794" s="184"/>
      <c r="H1794" s="183"/>
      <c r="I1794" s="184"/>
      <c r="J1794" s="183"/>
    </row>
    <row r="1795" spans="3:10">
      <c r="C1795" s="183"/>
      <c r="D1795" s="183"/>
      <c r="E1795" s="184"/>
      <c r="F1795" s="183"/>
      <c r="G1795" s="184"/>
      <c r="H1795" s="183"/>
      <c r="I1795" s="184"/>
      <c r="J1795" s="183"/>
    </row>
    <row r="1796" spans="3:10">
      <c r="C1796" s="183"/>
      <c r="D1796" s="183"/>
      <c r="E1796" s="184"/>
      <c r="F1796" s="183"/>
      <c r="G1796" s="184"/>
      <c r="H1796" s="183"/>
      <c r="I1796" s="184"/>
      <c r="J1796" s="183"/>
    </row>
    <row r="1797" spans="3:10">
      <c r="C1797" s="183"/>
      <c r="D1797" s="183"/>
      <c r="E1797" s="184"/>
      <c r="F1797" s="183"/>
      <c r="G1797" s="184"/>
      <c r="H1797" s="183"/>
      <c r="I1797" s="184"/>
      <c r="J1797" s="183"/>
    </row>
    <row r="1798" spans="3:10">
      <c r="C1798" s="183"/>
      <c r="D1798" s="183"/>
      <c r="E1798" s="184"/>
      <c r="F1798" s="183"/>
      <c r="G1798" s="184"/>
      <c r="H1798" s="183"/>
      <c r="I1798" s="184"/>
      <c r="J1798" s="183"/>
    </row>
    <row r="1799" spans="3:10">
      <c r="C1799" s="183"/>
      <c r="D1799" s="183"/>
      <c r="E1799" s="184"/>
      <c r="F1799" s="183"/>
      <c r="G1799" s="184"/>
      <c r="H1799" s="183"/>
      <c r="I1799" s="184"/>
      <c r="J1799" s="183"/>
    </row>
    <row r="1800" spans="3:10">
      <c r="C1800" s="183"/>
      <c r="D1800" s="183"/>
      <c r="E1800" s="184"/>
      <c r="F1800" s="183"/>
      <c r="G1800" s="184"/>
      <c r="H1800" s="183"/>
      <c r="I1800" s="184"/>
      <c r="J1800" s="183"/>
    </row>
    <row r="1801" spans="3:10">
      <c r="C1801" s="183"/>
      <c r="D1801" s="183"/>
      <c r="E1801" s="184"/>
      <c r="F1801" s="183"/>
      <c r="G1801" s="184"/>
      <c r="H1801" s="183"/>
      <c r="I1801" s="184"/>
      <c r="J1801" s="183"/>
    </row>
    <row r="1802" spans="3:10">
      <c r="C1802" s="183"/>
      <c r="D1802" s="183"/>
      <c r="E1802" s="184"/>
      <c r="F1802" s="183"/>
      <c r="G1802" s="184"/>
      <c r="H1802" s="183"/>
      <c r="I1802" s="184"/>
      <c r="J1802" s="183"/>
    </row>
    <row r="1803" spans="3:10">
      <c r="C1803" s="183"/>
      <c r="D1803" s="183"/>
      <c r="E1803" s="184"/>
      <c r="F1803" s="183"/>
      <c r="G1803" s="184"/>
      <c r="H1803" s="183"/>
      <c r="I1803" s="184"/>
      <c r="J1803" s="183"/>
    </row>
    <row r="1804" spans="3:10">
      <c r="C1804" s="183"/>
      <c r="D1804" s="183"/>
      <c r="E1804" s="184"/>
      <c r="F1804" s="183"/>
      <c r="G1804" s="184"/>
      <c r="H1804" s="183"/>
      <c r="I1804" s="184"/>
      <c r="J1804" s="183"/>
    </row>
    <row r="1805" spans="3:10">
      <c r="C1805" s="183"/>
      <c r="D1805" s="183"/>
      <c r="E1805" s="184"/>
      <c r="F1805" s="183"/>
      <c r="G1805" s="184"/>
      <c r="H1805" s="183"/>
      <c r="I1805" s="184"/>
      <c r="J1805" s="183"/>
    </row>
    <row r="1806" spans="3:10">
      <c r="C1806" s="183"/>
      <c r="D1806" s="183"/>
      <c r="E1806" s="184"/>
      <c r="F1806" s="183"/>
      <c r="G1806" s="184"/>
      <c r="H1806" s="183"/>
      <c r="I1806" s="184"/>
      <c r="J1806" s="183"/>
    </row>
    <row r="1807" spans="3:10">
      <c r="C1807" s="183"/>
      <c r="D1807" s="183"/>
      <c r="E1807" s="184"/>
      <c r="F1807" s="183"/>
      <c r="G1807" s="184"/>
      <c r="H1807" s="183"/>
      <c r="I1807" s="184"/>
      <c r="J1807" s="183"/>
    </row>
    <row r="1808" spans="3:10">
      <c r="C1808" s="183"/>
      <c r="D1808" s="183"/>
      <c r="E1808" s="184"/>
      <c r="F1808" s="183"/>
      <c r="G1808" s="184"/>
      <c r="H1808" s="183"/>
      <c r="I1808" s="184"/>
      <c r="J1808" s="183"/>
    </row>
    <row r="1809" spans="3:10">
      <c r="C1809" s="183"/>
      <c r="D1809" s="183"/>
      <c r="E1809" s="184"/>
      <c r="F1809" s="183"/>
      <c r="G1809" s="184"/>
      <c r="H1809" s="183"/>
      <c r="I1809" s="184"/>
      <c r="J1809" s="183"/>
    </row>
    <row r="1810" spans="3:10">
      <c r="C1810" s="183"/>
      <c r="D1810" s="183"/>
      <c r="E1810" s="184"/>
      <c r="F1810" s="183"/>
      <c r="G1810" s="184"/>
      <c r="H1810" s="183"/>
      <c r="I1810" s="184"/>
      <c r="J1810" s="183"/>
    </row>
    <row r="1811" spans="3:10">
      <c r="C1811" s="183"/>
      <c r="D1811" s="183"/>
      <c r="E1811" s="184"/>
      <c r="F1811" s="183"/>
      <c r="G1811" s="184"/>
      <c r="H1811" s="183"/>
      <c r="I1811" s="184"/>
      <c r="J1811" s="183"/>
    </row>
    <row r="1812" spans="3:10">
      <c r="C1812" s="183"/>
      <c r="D1812" s="183"/>
      <c r="E1812" s="184"/>
      <c r="F1812" s="183"/>
      <c r="G1812" s="184"/>
      <c r="H1812" s="183"/>
      <c r="I1812" s="184"/>
      <c r="J1812" s="183"/>
    </row>
    <row r="1813" spans="3:10">
      <c r="C1813" s="183"/>
      <c r="D1813" s="183"/>
      <c r="E1813" s="184"/>
      <c r="F1813" s="183"/>
      <c r="G1813" s="184"/>
      <c r="H1813" s="183"/>
      <c r="I1813" s="184"/>
      <c r="J1813" s="183"/>
    </row>
    <row r="1814" spans="3:10">
      <c r="C1814" s="183"/>
      <c r="D1814" s="183"/>
      <c r="E1814" s="184"/>
      <c r="F1814" s="183"/>
      <c r="G1814" s="184"/>
      <c r="H1814" s="183"/>
      <c r="I1814" s="184"/>
      <c r="J1814" s="183"/>
    </row>
    <row r="1815" spans="3:10">
      <c r="C1815" s="183"/>
      <c r="D1815" s="183"/>
      <c r="E1815" s="184"/>
      <c r="F1815" s="183"/>
      <c r="G1815" s="184"/>
      <c r="H1815" s="183"/>
      <c r="I1815" s="184"/>
      <c r="J1815" s="183"/>
    </row>
    <row r="1816" spans="3:10">
      <c r="C1816" s="183"/>
      <c r="D1816" s="183"/>
      <c r="E1816" s="184"/>
      <c r="F1816" s="183"/>
      <c r="G1816" s="184"/>
      <c r="H1816" s="183"/>
      <c r="I1816" s="184"/>
      <c r="J1816" s="183"/>
    </row>
    <row r="1817" spans="3:10">
      <c r="C1817" s="183"/>
      <c r="D1817" s="183"/>
      <c r="E1817" s="184"/>
      <c r="F1817" s="183"/>
      <c r="G1817" s="184"/>
      <c r="H1817" s="183"/>
      <c r="I1817" s="184"/>
      <c r="J1817" s="183"/>
    </row>
    <row r="1818" spans="3:10">
      <c r="C1818" s="183"/>
      <c r="D1818" s="183"/>
      <c r="E1818" s="184"/>
      <c r="F1818" s="183"/>
      <c r="G1818" s="184"/>
      <c r="H1818" s="183"/>
      <c r="I1818" s="184"/>
      <c r="J1818" s="183"/>
    </row>
    <row r="1819" spans="3:10">
      <c r="C1819" s="183"/>
      <c r="D1819" s="183"/>
      <c r="E1819" s="184"/>
      <c r="F1819" s="183"/>
      <c r="G1819" s="184"/>
      <c r="H1819" s="183"/>
      <c r="I1819" s="184"/>
      <c r="J1819" s="183"/>
    </row>
    <row r="1820" spans="3:10">
      <c r="C1820" s="183"/>
      <c r="D1820" s="183"/>
      <c r="E1820" s="184"/>
      <c r="F1820" s="183"/>
      <c r="G1820" s="184"/>
      <c r="H1820" s="183"/>
      <c r="I1820" s="184"/>
      <c r="J1820" s="183"/>
    </row>
    <row r="1821" spans="3:10">
      <c r="C1821" s="183"/>
      <c r="D1821" s="183"/>
      <c r="E1821" s="184"/>
      <c r="F1821" s="183"/>
      <c r="G1821" s="184"/>
      <c r="H1821" s="183"/>
      <c r="I1821" s="184"/>
      <c r="J1821" s="183"/>
    </row>
    <row r="1822" spans="3:10">
      <c r="C1822" s="183"/>
      <c r="D1822" s="183"/>
      <c r="E1822" s="184"/>
      <c r="F1822" s="183"/>
      <c r="G1822" s="184"/>
      <c r="H1822" s="183"/>
      <c r="I1822" s="184"/>
      <c r="J1822" s="183"/>
    </row>
    <row r="1823" spans="3:10">
      <c r="C1823" s="183"/>
      <c r="D1823" s="183"/>
      <c r="E1823" s="184"/>
      <c r="F1823" s="183"/>
      <c r="G1823" s="184"/>
      <c r="H1823" s="183"/>
      <c r="I1823" s="184"/>
      <c r="J1823" s="183"/>
    </row>
    <row r="1824" spans="3:10">
      <c r="C1824" s="183"/>
      <c r="D1824" s="183"/>
      <c r="E1824" s="184"/>
      <c r="F1824" s="183"/>
      <c r="G1824" s="184"/>
      <c r="H1824" s="183"/>
      <c r="I1824" s="184"/>
      <c r="J1824" s="183"/>
    </row>
    <row r="1825" spans="3:10">
      <c r="C1825" s="183"/>
      <c r="D1825" s="183"/>
      <c r="E1825" s="184"/>
      <c r="F1825" s="183"/>
      <c r="G1825" s="184"/>
      <c r="H1825" s="183"/>
      <c r="I1825" s="184"/>
      <c r="J1825" s="183"/>
    </row>
    <row r="1826" spans="3:10">
      <c r="C1826" s="183"/>
      <c r="D1826" s="183"/>
      <c r="E1826" s="184"/>
      <c r="F1826" s="183"/>
      <c r="G1826" s="184"/>
      <c r="H1826" s="183"/>
      <c r="I1826" s="184"/>
      <c r="J1826" s="183"/>
    </row>
    <row r="1827" spans="3:10">
      <c r="C1827" s="183"/>
      <c r="D1827" s="183"/>
      <c r="E1827" s="184"/>
      <c r="F1827" s="183"/>
      <c r="G1827" s="184"/>
      <c r="H1827" s="183"/>
      <c r="I1827" s="184"/>
      <c r="J1827" s="183"/>
    </row>
    <row r="1828" spans="3:10">
      <c r="C1828" s="183"/>
      <c r="D1828" s="183"/>
      <c r="E1828" s="184"/>
      <c r="F1828" s="183"/>
      <c r="G1828" s="184"/>
      <c r="H1828" s="183"/>
      <c r="I1828" s="184"/>
      <c r="J1828" s="183"/>
    </row>
    <row r="1829" spans="3:10">
      <c r="C1829" s="183"/>
      <c r="D1829" s="183"/>
      <c r="E1829" s="184"/>
      <c r="F1829" s="183"/>
      <c r="G1829" s="184"/>
      <c r="H1829" s="183"/>
      <c r="I1829" s="184"/>
      <c r="J1829" s="183"/>
    </row>
    <row r="1830" spans="3:10">
      <c r="C1830" s="183"/>
      <c r="D1830" s="183"/>
      <c r="E1830" s="184"/>
      <c r="F1830" s="183"/>
      <c r="G1830" s="184"/>
      <c r="H1830" s="183"/>
      <c r="I1830" s="184"/>
      <c r="J1830" s="183"/>
    </row>
    <row r="1831" spans="3:10">
      <c r="C1831" s="183"/>
      <c r="D1831" s="183"/>
      <c r="E1831" s="184"/>
      <c r="F1831" s="183"/>
      <c r="G1831" s="184"/>
      <c r="H1831" s="183"/>
      <c r="I1831" s="184"/>
      <c r="J1831" s="183"/>
    </row>
    <row r="1832" spans="3:10">
      <c r="C1832" s="183"/>
      <c r="D1832" s="183"/>
      <c r="E1832" s="184"/>
      <c r="F1832" s="183"/>
      <c r="G1832" s="184"/>
      <c r="H1832" s="183"/>
      <c r="I1832" s="184"/>
      <c r="J1832" s="183"/>
    </row>
    <row r="1833" spans="3:10">
      <c r="C1833" s="183"/>
      <c r="D1833" s="183"/>
      <c r="E1833" s="184"/>
      <c r="F1833" s="183"/>
      <c r="G1833" s="184"/>
      <c r="H1833" s="183"/>
      <c r="I1833" s="184"/>
      <c r="J1833" s="183"/>
    </row>
    <row r="1834" spans="3:10">
      <c r="C1834" s="183"/>
      <c r="D1834" s="183"/>
      <c r="E1834" s="184"/>
      <c r="F1834" s="183"/>
      <c r="G1834" s="184"/>
      <c r="H1834" s="183"/>
      <c r="I1834" s="184"/>
      <c r="J1834" s="183"/>
    </row>
    <row r="1835" spans="3:10">
      <c r="C1835" s="183"/>
      <c r="D1835" s="183"/>
      <c r="E1835" s="184"/>
      <c r="F1835" s="183"/>
      <c r="G1835" s="184"/>
      <c r="H1835" s="183"/>
      <c r="I1835" s="184"/>
      <c r="J1835" s="183"/>
    </row>
    <row r="1836" spans="3:10">
      <c r="C1836" s="183"/>
      <c r="D1836" s="183"/>
      <c r="E1836" s="184"/>
      <c r="F1836" s="183"/>
      <c r="G1836" s="184"/>
      <c r="H1836" s="183"/>
      <c r="I1836" s="184"/>
      <c r="J1836" s="183"/>
    </row>
    <row r="1837" spans="3:10">
      <c r="C1837" s="183"/>
      <c r="D1837" s="183"/>
      <c r="E1837" s="184"/>
      <c r="F1837" s="183"/>
      <c r="G1837" s="184"/>
      <c r="H1837" s="183"/>
      <c r="I1837" s="184"/>
      <c r="J1837" s="183"/>
    </row>
    <row r="1838" spans="3:10">
      <c r="C1838" s="183"/>
      <c r="D1838" s="183"/>
      <c r="E1838" s="184"/>
      <c r="F1838" s="183"/>
      <c r="G1838" s="184"/>
      <c r="H1838" s="183"/>
      <c r="I1838" s="184"/>
      <c r="J1838" s="183"/>
    </row>
    <row r="1839" spans="3:10">
      <c r="C1839" s="183"/>
      <c r="D1839" s="183"/>
      <c r="E1839" s="184"/>
      <c r="F1839" s="183"/>
      <c r="G1839" s="184"/>
      <c r="H1839" s="183"/>
      <c r="I1839" s="184"/>
      <c r="J1839" s="183"/>
    </row>
    <row r="1840" spans="3:10">
      <c r="C1840" s="183"/>
      <c r="D1840" s="183"/>
      <c r="E1840" s="184"/>
      <c r="F1840" s="183"/>
      <c r="G1840" s="184"/>
      <c r="H1840" s="183"/>
      <c r="I1840" s="184"/>
      <c r="J1840" s="183"/>
    </row>
    <row r="1841" spans="3:10">
      <c r="C1841" s="183"/>
      <c r="D1841" s="183"/>
      <c r="E1841" s="184"/>
      <c r="F1841" s="183"/>
      <c r="G1841" s="184"/>
      <c r="H1841" s="183"/>
      <c r="I1841" s="184"/>
      <c r="J1841" s="183"/>
    </row>
    <row r="1842" spans="3:10">
      <c r="C1842" s="183"/>
      <c r="D1842" s="183"/>
      <c r="E1842" s="184"/>
      <c r="F1842" s="183"/>
      <c r="G1842" s="184"/>
      <c r="H1842" s="183"/>
      <c r="I1842" s="184"/>
      <c r="J1842" s="183"/>
    </row>
    <row r="1843" spans="3:10">
      <c r="C1843" s="183"/>
      <c r="D1843" s="183"/>
      <c r="E1843" s="184"/>
      <c r="F1843" s="183"/>
      <c r="G1843" s="184"/>
      <c r="H1843" s="183"/>
      <c r="I1843" s="184"/>
      <c r="J1843" s="183"/>
    </row>
    <row r="1844" spans="3:10">
      <c r="C1844" s="183"/>
      <c r="D1844" s="183"/>
      <c r="E1844" s="184"/>
      <c r="F1844" s="183"/>
      <c r="G1844" s="184"/>
      <c r="H1844" s="183"/>
      <c r="I1844" s="184"/>
      <c r="J1844" s="183"/>
    </row>
    <row r="1845" spans="3:10">
      <c r="C1845" s="183"/>
      <c r="D1845" s="183"/>
      <c r="E1845" s="184"/>
      <c r="F1845" s="183"/>
      <c r="G1845" s="184"/>
      <c r="H1845" s="183"/>
      <c r="I1845" s="184"/>
      <c r="J1845" s="183"/>
    </row>
    <row r="1846" spans="3:10">
      <c r="C1846" s="183"/>
      <c r="D1846" s="183"/>
      <c r="E1846" s="184"/>
      <c r="F1846" s="183"/>
      <c r="G1846" s="184"/>
      <c r="H1846" s="183"/>
      <c r="I1846" s="184"/>
      <c r="J1846" s="183"/>
    </row>
    <row r="1847" spans="3:10">
      <c r="C1847" s="183"/>
      <c r="D1847" s="183"/>
      <c r="E1847" s="184"/>
      <c r="F1847" s="183"/>
      <c r="G1847" s="184"/>
      <c r="H1847" s="183"/>
      <c r="I1847" s="184"/>
      <c r="J1847" s="183"/>
    </row>
    <row r="1848" spans="3:10">
      <c r="C1848" s="183"/>
      <c r="D1848" s="183"/>
      <c r="E1848" s="184"/>
      <c r="F1848" s="183"/>
      <c r="G1848" s="184"/>
      <c r="H1848" s="183"/>
      <c r="I1848" s="184"/>
      <c r="J1848" s="183"/>
    </row>
    <row r="1849" spans="3:10">
      <c r="C1849" s="183"/>
      <c r="D1849" s="183"/>
      <c r="E1849" s="184"/>
      <c r="F1849" s="183"/>
      <c r="G1849" s="184"/>
      <c r="H1849" s="183"/>
      <c r="I1849" s="184"/>
      <c r="J1849" s="183"/>
    </row>
    <row r="1850" spans="3:10">
      <c r="C1850" s="183"/>
      <c r="D1850" s="183"/>
      <c r="E1850" s="184"/>
      <c r="F1850" s="183"/>
      <c r="G1850" s="184"/>
      <c r="H1850" s="183"/>
      <c r="I1850" s="184"/>
      <c r="J1850" s="183"/>
    </row>
    <row r="1851" spans="3:10">
      <c r="C1851" s="183"/>
      <c r="D1851" s="183"/>
      <c r="E1851" s="184"/>
      <c r="F1851" s="183"/>
      <c r="G1851" s="184"/>
      <c r="H1851" s="183"/>
      <c r="I1851" s="184"/>
      <c r="J1851" s="183"/>
    </row>
    <row r="1852" spans="3:10">
      <c r="C1852" s="183"/>
      <c r="D1852" s="183"/>
      <c r="E1852" s="184"/>
      <c r="F1852" s="183"/>
      <c r="G1852" s="184"/>
      <c r="H1852" s="183"/>
      <c r="I1852" s="184"/>
      <c r="J1852" s="183"/>
    </row>
    <row r="1853" spans="3:10">
      <c r="C1853" s="183"/>
      <c r="D1853" s="183"/>
      <c r="E1853" s="184"/>
      <c r="F1853" s="183"/>
      <c r="G1853" s="184"/>
      <c r="H1853" s="183"/>
      <c r="I1853" s="184"/>
      <c r="J1853" s="183"/>
    </row>
    <row r="1854" spans="3:10">
      <c r="C1854" s="183"/>
      <c r="D1854" s="183"/>
      <c r="E1854" s="184"/>
      <c r="F1854" s="183"/>
      <c r="G1854" s="184"/>
      <c r="H1854" s="183"/>
      <c r="I1854" s="184"/>
      <c r="J1854" s="183"/>
    </row>
    <row r="1855" spans="3:10">
      <c r="C1855" s="183"/>
      <c r="D1855" s="183"/>
      <c r="E1855" s="184"/>
      <c r="F1855" s="183"/>
      <c r="G1855" s="184"/>
      <c r="H1855" s="183"/>
      <c r="I1855" s="184"/>
      <c r="J1855" s="183"/>
    </row>
    <row r="1856" spans="3:10">
      <c r="C1856" s="183"/>
      <c r="D1856" s="183"/>
      <c r="E1856" s="184"/>
      <c r="F1856" s="183"/>
      <c r="G1856" s="184"/>
      <c r="H1856" s="183"/>
      <c r="I1856" s="184"/>
      <c r="J1856" s="183"/>
    </row>
    <row r="1857" spans="3:10">
      <c r="C1857" s="183"/>
      <c r="D1857" s="183"/>
      <c r="E1857" s="184"/>
      <c r="F1857" s="183"/>
      <c r="G1857" s="184"/>
      <c r="H1857" s="183"/>
      <c r="I1857" s="184"/>
      <c r="J1857" s="183"/>
    </row>
    <row r="1858" spans="3:10">
      <c r="C1858" s="183"/>
      <c r="D1858" s="183"/>
      <c r="E1858" s="184"/>
      <c r="F1858" s="183"/>
      <c r="G1858" s="184"/>
      <c r="H1858" s="183"/>
      <c r="I1858" s="184"/>
      <c r="J1858" s="183"/>
    </row>
    <row r="1859" spans="3:10">
      <c r="C1859" s="183"/>
      <c r="D1859" s="183"/>
      <c r="E1859" s="184"/>
      <c r="F1859" s="183"/>
      <c r="G1859" s="184"/>
      <c r="H1859" s="183"/>
      <c r="I1859" s="184"/>
      <c r="J1859" s="183"/>
    </row>
    <row r="1860" spans="3:10">
      <c r="C1860" s="183"/>
      <c r="D1860" s="183"/>
      <c r="E1860" s="184"/>
      <c r="F1860" s="183"/>
      <c r="G1860" s="184"/>
      <c r="H1860" s="183"/>
      <c r="I1860" s="184"/>
      <c r="J1860" s="183"/>
    </row>
    <row r="1861" spans="3:10">
      <c r="C1861" s="183"/>
      <c r="D1861" s="183"/>
      <c r="E1861" s="184"/>
      <c r="F1861" s="183"/>
      <c r="G1861" s="184"/>
      <c r="H1861" s="183"/>
      <c r="I1861" s="184"/>
      <c r="J1861" s="183"/>
    </row>
    <row r="1862" spans="3:10">
      <c r="C1862" s="183"/>
      <c r="D1862" s="183"/>
      <c r="E1862" s="184"/>
      <c r="F1862" s="183"/>
      <c r="G1862" s="184"/>
      <c r="H1862" s="183"/>
      <c r="I1862" s="184"/>
      <c r="J1862" s="183"/>
    </row>
    <row r="1863" spans="3:10">
      <c r="C1863" s="183"/>
      <c r="D1863" s="183"/>
      <c r="E1863" s="184"/>
      <c r="F1863" s="183"/>
      <c r="G1863" s="184"/>
      <c r="H1863" s="183"/>
      <c r="I1863" s="184"/>
      <c r="J1863" s="183"/>
    </row>
    <row r="1864" spans="3:10">
      <c r="C1864" s="183"/>
      <c r="D1864" s="183"/>
      <c r="E1864" s="184"/>
      <c r="F1864" s="183"/>
      <c r="G1864" s="184"/>
      <c r="H1864" s="183"/>
      <c r="I1864" s="184"/>
      <c r="J1864" s="183"/>
    </row>
    <row r="1865" spans="3:10">
      <c r="C1865" s="183"/>
      <c r="D1865" s="183"/>
      <c r="E1865" s="184"/>
      <c r="F1865" s="183"/>
      <c r="G1865" s="184"/>
      <c r="H1865" s="183"/>
      <c r="I1865" s="184"/>
      <c r="J1865" s="183"/>
    </row>
    <row r="1866" spans="3:10">
      <c r="C1866" s="183"/>
      <c r="D1866" s="183"/>
      <c r="E1866" s="184"/>
      <c r="F1866" s="183"/>
      <c r="G1866" s="184"/>
      <c r="H1866" s="183"/>
      <c r="I1866" s="184"/>
      <c r="J1866" s="183"/>
    </row>
    <row r="1867" spans="3:10">
      <c r="C1867" s="183"/>
      <c r="D1867" s="183"/>
      <c r="E1867" s="184"/>
      <c r="F1867" s="183"/>
      <c r="G1867" s="184"/>
      <c r="H1867" s="183"/>
      <c r="I1867" s="184"/>
      <c r="J1867" s="183"/>
    </row>
    <row r="1868" spans="3:10">
      <c r="C1868" s="183"/>
      <c r="D1868" s="183"/>
      <c r="E1868" s="184"/>
      <c r="F1868" s="183"/>
      <c r="G1868" s="184"/>
      <c r="H1868" s="183"/>
      <c r="I1868" s="184"/>
      <c r="J1868" s="183"/>
    </row>
    <row r="1869" spans="3:10">
      <c r="C1869" s="183"/>
      <c r="D1869" s="183"/>
      <c r="E1869" s="184"/>
      <c r="F1869" s="183"/>
      <c r="G1869" s="184"/>
      <c r="H1869" s="183"/>
      <c r="I1869" s="184"/>
      <c r="J1869" s="183"/>
    </row>
    <row r="1870" spans="3:10">
      <c r="C1870" s="183"/>
      <c r="D1870" s="183"/>
      <c r="E1870" s="184"/>
      <c r="F1870" s="183"/>
      <c r="G1870" s="184"/>
      <c r="H1870" s="183"/>
      <c r="I1870" s="184"/>
      <c r="J1870" s="183"/>
    </row>
    <row r="1871" spans="3:10">
      <c r="C1871" s="183"/>
      <c r="D1871" s="183"/>
      <c r="E1871" s="184"/>
      <c r="F1871" s="183"/>
      <c r="G1871" s="184"/>
      <c r="H1871" s="183"/>
      <c r="I1871" s="184"/>
      <c r="J1871" s="183"/>
    </row>
    <row r="1872" spans="3:10">
      <c r="C1872" s="183"/>
      <c r="D1872" s="183"/>
      <c r="E1872" s="184"/>
      <c r="F1872" s="183"/>
      <c r="G1872" s="184"/>
      <c r="H1872" s="183"/>
      <c r="I1872" s="184"/>
      <c r="J1872" s="183"/>
    </row>
    <row r="1873" spans="3:10">
      <c r="C1873" s="183"/>
      <c r="D1873" s="183"/>
      <c r="E1873" s="184"/>
      <c r="F1873" s="183"/>
      <c r="G1873" s="184"/>
      <c r="H1873" s="183"/>
      <c r="I1873" s="184"/>
      <c r="J1873" s="183"/>
    </row>
    <row r="1874" spans="3:10">
      <c r="C1874" s="183"/>
      <c r="D1874" s="183"/>
      <c r="E1874" s="184"/>
      <c r="F1874" s="183"/>
      <c r="G1874" s="184"/>
      <c r="H1874" s="183"/>
      <c r="I1874" s="184"/>
      <c r="J1874" s="183"/>
    </row>
    <row r="1875" spans="3:10">
      <c r="C1875" s="183"/>
      <c r="D1875" s="183"/>
      <c r="E1875" s="184"/>
      <c r="F1875" s="183"/>
      <c r="G1875" s="184"/>
      <c r="H1875" s="183"/>
      <c r="I1875" s="184"/>
      <c r="J1875" s="183"/>
    </row>
    <row r="1876" spans="3:10">
      <c r="C1876" s="183"/>
      <c r="D1876" s="183"/>
      <c r="E1876" s="184"/>
      <c r="F1876" s="183"/>
      <c r="G1876" s="184"/>
      <c r="H1876" s="183"/>
      <c r="I1876" s="184"/>
      <c r="J1876" s="183"/>
    </row>
    <row r="1877" spans="3:10">
      <c r="C1877" s="183"/>
      <c r="D1877" s="183"/>
      <c r="E1877" s="184"/>
      <c r="F1877" s="183"/>
      <c r="G1877" s="184"/>
      <c r="H1877" s="183"/>
      <c r="I1877" s="184"/>
      <c r="J1877" s="183"/>
    </row>
    <row r="1878" spans="3:10">
      <c r="C1878" s="183"/>
      <c r="D1878" s="183"/>
      <c r="E1878" s="184"/>
      <c r="F1878" s="183"/>
      <c r="G1878" s="184"/>
      <c r="H1878" s="183"/>
      <c r="I1878" s="184"/>
      <c r="J1878" s="183"/>
    </row>
    <row r="1879" spans="3:10">
      <c r="C1879" s="183"/>
      <c r="D1879" s="183"/>
      <c r="E1879" s="184"/>
      <c r="F1879" s="183"/>
      <c r="G1879" s="184"/>
      <c r="H1879" s="183"/>
      <c r="I1879" s="184"/>
      <c r="J1879" s="183"/>
    </row>
    <row r="1880" spans="3:10">
      <c r="C1880" s="183"/>
      <c r="D1880" s="183"/>
      <c r="E1880" s="184"/>
      <c r="F1880" s="183"/>
      <c r="G1880" s="184"/>
      <c r="H1880" s="183"/>
      <c r="I1880" s="184"/>
      <c r="J1880" s="183"/>
    </row>
    <row r="1881" spans="3:10">
      <c r="C1881" s="183"/>
      <c r="D1881" s="183"/>
      <c r="E1881" s="184"/>
      <c r="F1881" s="183"/>
      <c r="G1881" s="184"/>
      <c r="H1881" s="183"/>
      <c r="I1881" s="184"/>
      <c r="J1881" s="183"/>
    </row>
    <row r="1882" spans="3:10">
      <c r="C1882" s="183"/>
      <c r="D1882" s="183"/>
      <c r="E1882" s="184"/>
      <c r="F1882" s="183"/>
      <c r="G1882" s="184"/>
      <c r="H1882" s="183"/>
      <c r="I1882" s="184"/>
      <c r="J1882" s="183"/>
    </row>
    <row r="1883" spans="3:10">
      <c r="C1883" s="183"/>
      <c r="D1883" s="183"/>
      <c r="E1883" s="184"/>
      <c r="F1883" s="183"/>
      <c r="G1883" s="184"/>
      <c r="H1883" s="183"/>
      <c r="I1883" s="184"/>
      <c r="J1883" s="183"/>
    </row>
    <row r="1884" spans="3:10">
      <c r="C1884" s="183"/>
      <c r="D1884" s="183"/>
      <c r="E1884" s="184"/>
      <c r="F1884" s="183"/>
      <c r="G1884" s="184"/>
      <c r="H1884" s="183"/>
      <c r="I1884" s="184"/>
      <c r="J1884" s="183"/>
    </row>
    <row r="1885" spans="3:10">
      <c r="C1885" s="183"/>
      <c r="D1885" s="183"/>
      <c r="E1885" s="184"/>
      <c r="F1885" s="183"/>
      <c r="G1885" s="184"/>
      <c r="H1885" s="183"/>
      <c r="I1885" s="184"/>
      <c r="J1885" s="183"/>
    </row>
    <row r="1886" spans="3:10">
      <c r="C1886" s="183"/>
      <c r="D1886" s="183"/>
      <c r="E1886" s="184"/>
      <c r="F1886" s="183"/>
      <c r="G1886" s="184"/>
      <c r="H1886" s="183"/>
      <c r="I1886" s="184"/>
      <c r="J1886" s="183"/>
    </row>
    <row r="1887" spans="3:10">
      <c r="C1887" s="183"/>
      <c r="D1887" s="183"/>
      <c r="E1887" s="184"/>
      <c r="F1887" s="183"/>
      <c r="G1887" s="184"/>
      <c r="H1887" s="183"/>
      <c r="I1887" s="184"/>
      <c r="J1887" s="183"/>
    </row>
    <row r="1888" spans="3:10">
      <c r="C1888" s="183"/>
      <c r="D1888" s="183"/>
      <c r="E1888" s="184"/>
      <c r="F1888" s="183"/>
      <c r="G1888" s="184"/>
      <c r="H1888" s="183"/>
      <c r="I1888" s="184"/>
      <c r="J1888" s="183"/>
    </row>
    <row r="1889" spans="3:10">
      <c r="C1889" s="183"/>
      <c r="D1889" s="183"/>
      <c r="E1889" s="184"/>
      <c r="F1889" s="183"/>
      <c r="G1889" s="184"/>
      <c r="H1889" s="183"/>
      <c r="I1889" s="184"/>
      <c r="J1889" s="183"/>
    </row>
    <row r="1890" spans="3:10">
      <c r="C1890" s="183"/>
      <c r="D1890" s="183"/>
      <c r="E1890" s="184"/>
      <c r="F1890" s="183"/>
      <c r="G1890" s="184"/>
      <c r="H1890" s="183"/>
      <c r="I1890" s="184"/>
      <c r="J1890" s="183"/>
    </row>
    <row r="1891" spans="3:10">
      <c r="C1891" s="183"/>
      <c r="D1891" s="183"/>
      <c r="E1891" s="184"/>
      <c r="F1891" s="183"/>
      <c r="G1891" s="184"/>
      <c r="H1891" s="183"/>
      <c r="I1891" s="184"/>
      <c r="J1891" s="183"/>
    </row>
    <row r="1892" spans="3:10">
      <c r="C1892" s="183"/>
      <c r="D1892" s="183"/>
      <c r="E1892" s="184"/>
      <c r="F1892" s="183"/>
      <c r="G1892" s="184"/>
      <c r="H1892" s="183"/>
      <c r="I1892" s="184"/>
      <c r="J1892" s="183"/>
    </row>
    <row r="1893" spans="3:10">
      <c r="C1893" s="183"/>
      <c r="D1893" s="183"/>
      <c r="E1893" s="184"/>
      <c r="F1893" s="183"/>
      <c r="G1893" s="184"/>
      <c r="H1893" s="183"/>
      <c r="I1893" s="184"/>
      <c r="J1893" s="183"/>
    </row>
    <row r="1894" spans="3:10">
      <c r="C1894" s="183"/>
      <c r="D1894" s="183"/>
      <c r="E1894" s="184"/>
      <c r="F1894" s="183"/>
      <c r="G1894" s="184"/>
      <c r="H1894" s="183"/>
      <c r="I1894" s="184"/>
      <c r="J1894" s="183"/>
    </row>
    <row r="1895" spans="3:10">
      <c r="C1895" s="183"/>
      <c r="D1895" s="183"/>
      <c r="E1895" s="184"/>
      <c r="F1895" s="183"/>
      <c r="G1895" s="184"/>
      <c r="H1895" s="183"/>
      <c r="I1895" s="184"/>
      <c r="J1895" s="183"/>
    </row>
    <row r="1896" spans="3:10">
      <c r="C1896" s="183"/>
      <c r="D1896" s="183"/>
      <c r="E1896" s="184"/>
      <c r="F1896" s="183"/>
      <c r="G1896" s="184"/>
      <c r="H1896" s="183"/>
      <c r="I1896" s="184"/>
      <c r="J1896" s="183"/>
    </row>
    <row r="1897" spans="3:10">
      <c r="C1897" s="183"/>
      <c r="D1897" s="183"/>
      <c r="E1897" s="184"/>
      <c r="F1897" s="183"/>
      <c r="G1897" s="184"/>
      <c r="H1897" s="183"/>
      <c r="I1897" s="184"/>
      <c r="J1897" s="183"/>
    </row>
    <row r="1898" spans="3:10">
      <c r="C1898" s="183"/>
      <c r="D1898" s="183"/>
      <c r="E1898" s="184"/>
      <c r="F1898" s="183"/>
      <c r="G1898" s="184"/>
      <c r="H1898" s="183"/>
      <c r="I1898" s="184"/>
      <c r="J1898" s="183"/>
    </row>
    <row r="1899" spans="3:10">
      <c r="C1899" s="183"/>
      <c r="D1899" s="183"/>
      <c r="E1899" s="184"/>
      <c r="F1899" s="183"/>
      <c r="G1899" s="184"/>
      <c r="H1899" s="183"/>
      <c r="I1899" s="184"/>
      <c r="J1899" s="183"/>
    </row>
    <row r="1900" spans="3:10">
      <c r="C1900" s="183"/>
      <c r="D1900" s="183"/>
      <c r="E1900" s="184"/>
      <c r="F1900" s="183"/>
      <c r="G1900" s="184"/>
      <c r="H1900" s="183"/>
      <c r="I1900" s="184"/>
      <c r="J1900" s="183"/>
    </row>
    <row r="1901" spans="3:10">
      <c r="C1901" s="183"/>
      <c r="D1901" s="183"/>
      <c r="E1901" s="184"/>
      <c r="F1901" s="183"/>
      <c r="G1901" s="184"/>
      <c r="H1901" s="183"/>
      <c r="I1901" s="184"/>
      <c r="J1901" s="183"/>
    </row>
    <row r="1902" spans="3:10">
      <c r="C1902" s="183"/>
      <c r="D1902" s="183"/>
      <c r="E1902" s="184"/>
      <c r="F1902" s="183"/>
      <c r="G1902" s="184"/>
      <c r="H1902" s="183"/>
      <c r="I1902" s="184"/>
      <c r="J1902" s="183"/>
    </row>
    <row r="1903" spans="3:10">
      <c r="C1903" s="183"/>
      <c r="D1903" s="183"/>
      <c r="E1903" s="184"/>
      <c r="F1903" s="183"/>
      <c r="G1903" s="184"/>
      <c r="H1903" s="183"/>
      <c r="I1903" s="184"/>
      <c r="J1903" s="183"/>
    </row>
    <row r="1904" spans="3:10">
      <c r="C1904" s="183"/>
      <c r="D1904" s="183"/>
      <c r="E1904" s="184"/>
      <c r="F1904" s="183"/>
      <c r="G1904" s="184"/>
      <c r="H1904" s="183"/>
      <c r="I1904" s="184"/>
      <c r="J1904" s="183"/>
    </row>
    <row r="1905" spans="3:10">
      <c r="C1905" s="183"/>
      <c r="D1905" s="183"/>
      <c r="E1905" s="184"/>
      <c r="F1905" s="183"/>
      <c r="G1905" s="184"/>
      <c r="H1905" s="183"/>
      <c r="I1905" s="184"/>
      <c r="J1905" s="183"/>
    </row>
    <row r="1906" spans="3:10">
      <c r="C1906" s="183"/>
      <c r="D1906" s="183"/>
      <c r="E1906" s="184"/>
      <c r="F1906" s="183"/>
      <c r="G1906" s="184"/>
      <c r="H1906" s="183"/>
      <c r="I1906" s="184"/>
      <c r="J1906" s="183"/>
    </row>
    <row r="1907" spans="3:10">
      <c r="C1907" s="183"/>
      <c r="D1907" s="183"/>
      <c r="E1907" s="184"/>
      <c r="F1907" s="183"/>
      <c r="G1907" s="184"/>
      <c r="H1907" s="183"/>
      <c r="I1907" s="184"/>
      <c r="J1907" s="183"/>
    </row>
    <row r="1908" spans="3:10">
      <c r="C1908" s="183"/>
      <c r="D1908" s="183"/>
      <c r="E1908" s="184"/>
      <c r="F1908" s="183"/>
      <c r="G1908" s="184"/>
      <c r="H1908" s="183"/>
      <c r="I1908" s="184"/>
      <c r="J1908" s="183"/>
    </row>
    <row r="1909" spans="3:10">
      <c r="C1909" s="183"/>
      <c r="D1909" s="183"/>
      <c r="E1909" s="184"/>
      <c r="F1909" s="183"/>
      <c r="G1909" s="184"/>
      <c r="H1909" s="183"/>
      <c r="I1909" s="184"/>
      <c r="J1909" s="183"/>
    </row>
    <row r="1910" spans="3:10">
      <c r="C1910" s="183"/>
      <c r="D1910" s="183"/>
      <c r="E1910" s="184"/>
      <c r="F1910" s="183"/>
      <c r="G1910" s="184"/>
      <c r="H1910" s="183"/>
      <c r="I1910" s="184"/>
      <c r="J1910" s="183"/>
    </row>
    <row r="1911" spans="3:10">
      <c r="C1911" s="183"/>
      <c r="D1911" s="183"/>
      <c r="E1911" s="184"/>
      <c r="F1911" s="183"/>
      <c r="G1911" s="184"/>
      <c r="H1911" s="183"/>
      <c r="I1911" s="184"/>
      <c r="J1911" s="183"/>
    </row>
    <row r="1912" spans="3:10">
      <c r="C1912" s="183"/>
      <c r="D1912" s="183"/>
      <c r="E1912" s="184"/>
      <c r="F1912" s="183"/>
      <c r="G1912" s="184"/>
      <c r="H1912" s="183"/>
      <c r="I1912" s="184"/>
      <c r="J1912" s="183"/>
    </row>
    <row r="1913" spans="3:10">
      <c r="C1913" s="183"/>
      <c r="D1913" s="183"/>
      <c r="E1913" s="184"/>
      <c r="F1913" s="183"/>
      <c r="G1913" s="184"/>
      <c r="H1913" s="183"/>
      <c r="I1913" s="184"/>
      <c r="J1913" s="183"/>
    </row>
    <row r="1914" spans="3:10">
      <c r="C1914" s="183"/>
      <c r="D1914" s="183"/>
      <c r="E1914" s="184"/>
      <c r="F1914" s="183"/>
      <c r="G1914" s="184"/>
      <c r="H1914" s="183"/>
      <c r="I1914" s="184"/>
      <c r="J1914" s="183"/>
    </row>
    <row r="1915" spans="3:10">
      <c r="C1915" s="183"/>
      <c r="D1915" s="183"/>
      <c r="E1915" s="184"/>
      <c r="F1915" s="183"/>
      <c r="G1915" s="184"/>
      <c r="H1915" s="183"/>
      <c r="I1915" s="184"/>
      <c r="J1915" s="183"/>
    </row>
    <row r="1916" spans="3:10">
      <c r="C1916" s="183"/>
      <c r="D1916" s="183"/>
      <c r="E1916" s="184"/>
      <c r="F1916" s="183"/>
      <c r="G1916" s="184"/>
      <c r="H1916" s="183"/>
      <c r="I1916" s="184"/>
      <c r="J1916" s="183"/>
    </row>
    <row r="1917" spans="3:10">
      <c r="C1917" s="183"/>
      <c r="D1917" s="183"/>
      <c r="E1917" s="184"/>
      <c r="F1917" s="183"/>
      <c r="G1917" s="184"/>
      <c r="H1917" s="183"/>
      <c r="I1917" s="184"/>
      <c r="J1917" s="183"/>
    </row>
    <row r="1918" spans="3:10">
      <c r="C1918" s="183"/>
      <c r="D1918" s="183"/>
      <c r="E1918" s="184"/>
      <c r="F1918" s="183"/>
      <c r="G1918" s="184"/>
      <c r="H1918" s="183"/>
      <c r="I1918" s="184"/>
      <c r="J1918" s="183"/>
    </row>
    <row r="1919" spans="3:10">
      <c r="C1919" s="183"/>
      <c r="D1919" s="183"/>
      <c r="E1919" s="184"/>
      <c r="F1919" s="183"/>
      <c r="G1919" s="184"/>
      <c r="H1919" s="183"/>
      <c r="I1919" s="184"/>
      <c r="J1919" s="183"/>
    </row>
    <row r="1920" spans="3:10">
      <c r="C1920" s="183"/>
      <c r="D1920" s="183"/>
      <c r="E1920" s="184"/>
      <c r="F1920" s="183"/>
      <c r="G1920" s="184"/>
      <c r="H1920" s="183"/>
      <c r="I1920" s="184"/>
      <c r="J1920" s="183"/>
    </row>
    <row r="1921" spans="3:10">
      <c r="C1921" s="183"/>
      <c r="D1921" s="183"/>
      <c r="E1921" s="184"/>
      <c r="F1921" s="183"/>
      <c r="G1921" s="184"/>
      <c r="H1921" s="183"/>
      <c r="I1921" s="184"/>
      <c r="J1921" s="183"/>
    </row>
    <row r="1922" spans="3:10">
      <c r="C1922" s="183"/>
      <c r="D1922" s="183"/>
      <c r="E1922" s="184"/>
      <c r="F1922" s="183"/>
      <c r="G1922" s="184"/>
      <c r="H1922" s="183"/>
      <c r="I1922" s="184"/>
      <c r="J1922" s="183"/>
    </row>
    <row r="1923" spans="3:10">
      <c r="C1923" s="183"/>
      <c r="D1923" s="183"/>
      <c r="E1923" s="184"/>
      <c r="F1923" s="183"/>
      <c r="G1923" s="184"/>
      <c r="H1923" s="183"/>
      <c r="I1923" s="184"/>
      <c r="J1923" s="183"/>
    </row>
    <row r="1924" spans="3:10">
      <c r="C1924" s="183"/>
      <c r="D1924" s="183"/>
      <c r="E1924" s="184"/>
      <c r="F1924" s="183"/>
      <c r="G1924" s="184"/>
      <c r="H1924" s="183"/>
      <c r="I1924" s="184"/>
      <c r="J1924" s="183"/>
    </row>
    <row r="1925" spans="3:10">
      <c r="C1925" s="183"/>
      <c r="D1925" s="183"/>
      <c r="E1925" s="184"/>
      <c r="F1925" s="183"/>
      <c r="G1925" s="184"/>
      <c r="H1925" s="183"/>
      <c r="I1925" s="184"/>
      <c r="J1925" s="183"/>
    </row>
    <row r="1926" spans="3:10">
      <c r="C1926" s="183"/>
      <c r="D1926" s="183"/>
      <c r="E1926" s="184"/>
      <c r="F1926" s="183"/>
      <c r="G1926" s="184"/>
      <c r="H1926" s="183"/>
      <c r="I1926" s="184"/>
      <c r="J1926" s="183"/>
    </row>
    <row r="1927" spans="3:10">
      <c r="C1927" s="183"/>
      <c r="D1927" s="183"/>
      <c r="E1927" s="184"/>
      <c r="F1927" s="183"/>
      <c r="G1927" s="184"/>
      <c r="H1927" s="183"/>
      <c r="I1927" s="184"/>
      <c r="J1927" s="183"/>
    </row>
    <row r="1928" spans="3:10">
      <c r="C1928" s="183"/>
      <c r="D1928" s="183"/>
      <c r="E1928" s="184"/>
      <c r="F1928" s="183"/>
      <c r="G1928" s="184"/>
      <c r="H1928" s="183"/>
      <c r="I1928" s="184"/>
      <c r="J1928" s="183"/>
    </row>
    <row r="1929" spans="3:10">
      <c r="C1929" s="183"/>
      <c r="D1929" s="183"/>
      <c r="E1929" s="184"/>
      <c r="F1929" s="183"/>
      <c r="G1929" s="184"/>
      <c r="H1929" s="183"/>
      <c r="I1929" s="184"/>
      <c r="J1929" s="183"/>
    </row>
    <row r="1930" spans="3:10">
      <c r="C1930" s="183"/>
      <c r="D1930" s="183"/>
      <c r="E1930" s="184"/>
      <c r="F1930" s="183"/>
      <c r="G1930" s="184"/>
      <c r="H1930" s="183"/>
      <c r="I1930" s="184"/>
      <c r="J1930" s="183"/>
    </row>
    <row r="1931" spans="3:10">
      <c r="C1931" s="183"/>
      <c r="D1931" s="183"/>
      <c r="E1931" s="184"/>
      <c r="F1931" s="183"/>
      <c r="G1931" s="184"/>
      <c r="H1931" s="183"/>
      <c r="I1931" s="184"/>
      <c r="J1931" s="183"/>
    </row>
    <row r="1932" spans="3:10">
      <c r="C1932" s="183"/>
      <c r="D1932" s="183"/>
      <c r="E1932" s="184"/>
      <c r="F1932" s="183"/>
      <c r="G1932" s="184"/>
      <c r="H1932" s="183"/>
      <c r="I1932" s="184"/>
      <c r="J1932" s="183"/>
    </row>
    <row r="1933" spans="3:10">
      <c r="C1933" s="183"/>
      <c r="D1933" s="183"/>
      <c r="E1933" s="184"/>
      <c r="F1933" s="183"/>
      <c r="G1933" s="184"/>
      <c r="H1933" s="183"/>
      <c r="I1933" s="184"/>
      <c r="J1933" s="183"/>
    </row>
    <row r="1934" spans="3:10">
      <c r="C1934" s="183"/>
      <c r="D1934" s="183"/>
      <c r="E1934" s="184"/>
      <c r="F1934" s="183"/>
      <c r="G1934" s="184"/>
      <c r="H1934" s="183"/>
      <c r="I1934" s="184"/>
      <c r="J1934" s="183"/>
    </row>
    <row r="1935" spans="3:10">
      <c r="C1935" s="183"/>
      <c r="D1935" s="183"/>
      <c r="E1935" s="184"/>
      <c r="F1935" s="183"/>
      <c r="G1935" s="184"/>
      <c r="H1935" s="183"/>
      <c r="I1935" s="184"/>
      <c r="J1935" s="183"/>
    </row>
    <row r="1936" spans="3:10">
      <c r="C1936" s="183"/>
      <c r="D1936" s="183"/>
      <c r="E1936" s="184"/>
      <c r="F1936" s="183"/>
      <c r="G1936" s="184"/>
      <c r="H1936" s="183"/>
      <c r="I1936" s="184"/>
      <c r="J1936" s="183"/>
    </row>
    <row r="1937" spans="3:10">
      <c r="C1937" s="183"/>
      <c r="D1937" s="183"/>
      <c r="E1937" s="184"/>
      <c r="F1937" s="183"/>
      <c r="G1937" s="184"/>
      <c r="H1937" s="183"/>
      <c r="I1937" s="184"/>
      <c r="J1937" s="183"/>
    </row>
    <row r="1938" spans="3:10">
      <c r="C1938" s="183"/>
      <c r="D1938" s="183"/>
      <c r="E1938" s="184"/>
      <c r="F1938" s="183"/>
      <c r="G1938" s="184"/>
      <c r="H1938" s="183"/>
      <c r="I1938" s="184"/>
      <c r="J1938" s="183"/>
    </row>
    <row r="1939" spans="3:10">
      <c r="C1939" s="183"/>
      <c r="D1939" s="183"/>
      <c r="E1939" s="184"/>
      <c r="F1939" s="183"/>
      <c r="G1939" s="184"/>
      <c r="H1939" s="183"/>
      <c r="I1939" s="184"/>
      <c r="J1939" s="183"/>
    </row>
    <row r="1940" spans="3:10">
      <c r="C1940" s="183"/>
      <c r="D1940" s="183"/>
      <c r="E1940" s="184"/>
      <c r="F1940" s="183"/>
      <c r="G1940" s="184"/>
      <c r="H1940" s="183"/>
      <c r="I1940" s="184"/>
      <c r="J1940" s="183"/>
    </row>
    <row r="1941" spans="3:10">
      <c r="C1941" s="183"/>
      <c r="D1941" s="183"/>
      <c r="E1941" s="184"/>
      <c r="F1941" s="183"/>
      <c r="G1941" s="184"/>
      <c r="H1941" s="183"/>
      <c r="I1941" s="184"/>
      <c r="J1941" s="183"/>
    </row>
    <row r="1942" spans="3:10">
      <c r="C1942" s="183"/>
      <c r="D1942" s="183"/>
      <c r="E1942" s="184"/>
      <c r="F1942" s="183"/>
      <c r="G1942" s="184"/>
      <c r="H1942" s="183"/>
      <c r="I1942" s="184"/>
      <c r="J1942" s="183"/>
    </row>
    <row r="1943" spans="3:10">
      <c r="C1943" s="183"/>
      <c r="D1943" s="183"/>
      <c r="E1943" s="184"/>
      <c r="F1943" s="183"/>
      <c r="G1943" s="184"/>
      <c r="H1943" s="183"/>
      <c r="I1943" s="184"/>
      <c r="J1943" s="183"/>
    </row>
    <row r="1944" spans="3:10">
      <c r="C1944" s="183"/>
      <c r="D1944" s="183"/>
      <c r="E1944" s="184"/>
      <c r="F1944" s="183"/>
      <c r="G1944" s="184"/>
      <c r="H1944" s="183"/>
      <c r="I1944" s="184"/>
      <c r="J1944" s="183"/>
    </row>
    <row r="1945" spans="3:10">
      <c r="C1945" s="183"/>
      <c r="D1945" s="183"/>
      <c r="E1945" s="184"/>
      <c r="F1945" s="183"/>
      <c r="G1945" s="184"/>
      <c r="H1945" s="183"/>
      <c r="I1945" s="184"/>
      <c r="J1945" s="183"/>
    </row>
    <row r="1946" spans="3:10">
      <c r="C1946" s="183"/>
      <c r="D1946" s="183"/>
      <c r="E1946" s="184"/>
      <c r="F1946" s="183"/>
      <c r="G1946" s="184"/>
      <c r="H1946" s="183"/>
      <c r="I1946" s="184"/>
      <c r="J1946" s="183"/>
    </row>
    <row r="1947" spans="3:10">
      <c r="C1947" s="183"/>
      <c r="D1947" s="183"/>
      <c r="E1947" s="184"/>
      <c r="F1947" s="183"/>
      <c r="G1947" s="184"/>
      <c r="H1947" s="183"/>
      <c r="I1947" s="184"/>
      <c r="J1947" s="183"/>
    </row>
    <row r="1948" spans="3:10">
      <c r="C1948" s="183"/>
      <c r="D1948" s="183"/>
      <c r="E1948" s="184"/>
      <c r="F1948" s="183"/>
      <c r="G1948" s="184"/>
      <c r="H1948" s="183"/>
      <c r="I1948" s="184"/>
      <c r="J1948" s="183"/>
    </row>
    <row r="1949" spans="3:10">
      <c r="C1949" s="183"/>
      <c r="D1949" s="183"/>
      <c r="E1949" s="184"/>
      <c r="F1949" s="183"/>
      <c r="G1949" s="184"/>
      <c r="H1949" s="183"/>
      <c r="I1949" s="184"/>
      <c r="J1949" s="183"/>
    </row>
    <row r="1950" spans="3:10">
      <c r="C1950" s="183"/>
      <c r="D1950" s="183"/>
      <c r="E1950" s="184"/>
      <c r="F1950" s="183"/>
      <c r="G1950" s="184"/>
      <c r="H1950" s="183"/>
      <c r="I1950" s="184"/>
      <c r="J1950" s="183"/>
    </row>
    <row r="1951" spans="3:10">
      <c r="C1951" s="183"/>
      <c r="D1951" s="183"/>
      <c r="E1951" s="184"/>
      <c r="F1951" s="183"/>
      <c r="G1951" s="184"/>
      <c r="H1951" s="183"/>
      <c r="I1951" s="184"/>
      <c r="J1951" s="183"/>
    </row>
    <row r="1952" spans="3:10">
      <c r="C1952" s="183"/>
      <c r="D1952" s="183"/>
      <c r="E1952" s="184"/>
      <c r="F1952" s="183"/>
      <c r="G1952" s="184"/>
      <c r="H1952" s="183"/>
      <c r="I1952" s="184"/>
      <c r="J1952" s="183"/>
    </row>
    <row r="1953" spans="3:10">
      <c r="C1953" s="183"/>
      <c r="D1953" s="183"/>
      <c r="E1953" s="184"/>
      <c r="F1953" s="183"/>
      <c r="G1953" s="184"/>
      <c r="H1953" s="183"/>
      <c r="I1953" s="184"/>
      <c r="J1953" s="183"/>
    </row>
    <row r="1954" spans="3:10">
      <c r="C1954" s="183"/>
      <c r="D1954" s="183"/>
      <c r="E1954" s="184"/>
      <c r="F1954" s="183"/>
      <c r="G1954" s="184"/>
      <c r="H1954" s="183"/>
      <c r="I1954" s="184"/>
      <c r="J1954" s="183"/>
    </row>
    <row r="1955" spans="3:10">
      <c r="C1955" s="183"/>
      <c r="D1955" s="183"/>
      <c r="E1955" s="184"/>
      <c r="F1955" s="183"/>
      <c r="G1955" s="184"/>
      <c r="H1955" s="183"/>
      <c r="I1955" s="184"/>
      <c r="J1955" s="183"/>
    </row>
    <row r="1956" spans="3:10">
      <c r="C1956" s="183"/>
      <c r="D1956" s="183"/>
      <c r="E1956" s="184"/>
      <c r="F1956" s="183"/>
      <c r="G1956" s="184"/>
      <c r="H1956" s="183"/>
      <c r="I1956" s="184"/>
      <c r="J1956" s="183"/>
    </row>
    <row r="1957" spans="3:10">
      <c r="C1957" s="183"/>
      <c r="D1957" s="183"/>
      <c r="E1957" s="184"/>
      <c r="F1957" s="183"/>
      <c r="G1957" s="184"/>
      <c r="H1957" s="183"/>
      <c r="I1957" s="184"/>
      <c r="J1957" s="183"/>
    </row>
    <row r="1958" spans="3:10">
      <c r="C1958" s="183"/>
      <c r="D1958" s="183"/>
      <c r="E1958" s="184"/>
      <c r="F1958" s="183"/>
      <c r="G1958" s="184"/>
      <c r="H1958" s="183"/>
      <c r="I1958" s="184"/>
      <c r="J1958" s="183"/>
    </row>
    <row r="1959" spans="3:10">
      <c r="C1959" s="183"/>
      <c r="D1959" s="183"/>
      <c r="E1959" s="184"/>
      <c r="F1959" s="183"/>
      <c r="G1959" s="184"/>
      <c r="H1959" s="183"/>
      <c r="I1959" s="184"/>
      <c r="J1959" s="183"/>
    </row>
    <row r="1960" spans="3:10">
      <c r="C1960" s="183"/>
      <c r="D1960" s="183"/>
      <c r="E1960" s="184"/>
      <c r="F1960" s="183"/>
      <c r="G1960" s="184"/>
      <c r="H1960" s="183"/>
      <c r="I1960" s="184"/>
      <c r="J1960" s="183"/>
    </row>
    <row r="1961" spans="3:10">
      <c r="C1961" s="183"/>
      <c r="D1961" s="183"/>
      <c r="E1961" s="184"/>
      <c r="F1961" s="183"/>
      <c r="G1961" s="184"/>
      <c r="H1961" s="183"/>
      <c r="I1961" s="184"/>
      <c r="J1961" s="183"/>
    </row>
    <row r="1962" spans="3:10">
      <c r="C1962" s="183"/>
      <c r="D1962" s="183"/>
      <c r="E1962" s="184"/>
      <c r="F1962" s="183"/>
      <c r="G1962" s="184"/>
      <c r="H1962" s="183"/>
      <c r="I1962" s="184"/>
      <c r="J1962" s="183"/>
    </row>
    <row r="1963" spans="3:10">
      <c r="C1963" s="183"/>
      <c r="D1963" s="183"/>
      <c r="E1963" s="184"/>
      <c r="F1963" s="183"/>
      <c r="G1963" s="184"/>
      <c r="H1963" s="183"/>
      <c r="I1963" s="184"/>
      <c r="J1963" s="183"/>
    </row>
    <row r="1964" spans="3:10">
      <c r="C1964" s="183"/>
      <c r="D1964" s="183"/>
      <c r="E1964" s="184"/>
      <c r="F1964" s="183"/>
      <c r="G1964" s="184"/>
      <c r="H1964" s="183"/>
      <c r="I1964" s="184"/>
      <c r="J1964" s="183"/>
    </row>
    <row r="1965" spans="3:10">
      <c r="C1965" s="183"/>
      <c r="D1965" s="183"/>
      <c r="E1965" s="184"/>
      <c r="F1965" s="183"/>
      <c r="G1965" s="184"/>
      <c r="H1965" s="183"/>
      <c r="I1965" s="184"/>
      <c r="J1965" s="183"/>
    </row>
    <row r="1966" spans="3:10">
      <c r="C1966" s="183"/>
      <c r="D1966" s="183"/>
      <c r="E1966" s="184"/>
      <c r="F1966" s="183"/>
      <c r="G1966" s="184"/>
      <c r="H1966" s="183"/>
      <c r="I1966" s="184"/>
      <c r="J1966" s="183"/>
    </row>
    <row r="1967" spans="3:10">
      <c r="C1967" s="183"/>
      <c r="D1967" s="183"/>
      <c r="E1967" s="184"/>
      <c r="F1967" s="183"/>
      <c r="G1967" s="184"/>
      <c r="H1967" s="183"/>
      <c r="I1967" s="184"/>
      <c r="J1967" s="183"/>
    </row>
    <row r="1968" spans="3:10">
      <c r="C1968" s="183"/>
      <c r="D1968" s="183"/>
      <c r="E1968" s="184"/>
      <c r="F1968" s="183"/>
      <c r="G1968" s="184"/>
      <c r="H1968" s="183"/>
      <c r="I1968" s="184"/>
      <c r="J1968" s="183"/>
    </row>
    <row r="1969" spans="3:10">
      <c r="C1969" s="183"/>
      <c r="D1969" s="183"/>
      <c r="E1969" s="184"/>
      <c r="F1969" s="183"/>
      <c r="G1969" s="184"/>
      <c r="H1969" s="183"/>
      <c r="I1969" s="184"/>
      <c r="J1969" s="183"/>
    </row>
    <row r="1970" spans="3:10">
      <c r="C1970" s="183"/>
      <c r="D1970" s="183"/>
      <c r="E1970" s="184"/>
      <c r="F1970" s="183"/>
      <c r="G1970" s="184"/>
      <c r="H1970" s="183"/>
      <c r="I1970" s="184"/>
      <c r="J1970" s="183"/>
    </row>
    <row r="1971" spans="3:10">
      <c r="C1971" s="183"/>
      <c r="D1971" s="183"/>
      <c r="E1971" s="184"/>
      <c r="F1971" s="183"/>
      <c r="G1971" s="184"/>
      <c r="H1971" s="183"/>
      <c r="I1971" s="184"/>
      <c r="J1971" s="183"/>
    </row>
    <row r="1972" spans="3:10">
      <c r="C1972" s="183"/>
      <c r="D1972" s="183"/>
      <c r="E1972" s="184"/>
      <c r="F1972" s="183"/>
      <c r="G1972" s="184"/>
      <c r="H1972" s="183"/>
      <c r="I1972" s="184"/>
      <c r="J1972" s="183"/>
    </row>
    <row r="1973" spans="3:10">
      <c r="C1973" s="183"/>
      <c r="D1973" s="183"/>
      <c r="E1973" s="184"/>
      <c r="F1973" s="183"/>
      <c r="G1973" s="184"/>
      <c r="H1973" s="183"/>
      <c r="I1973" s="184"/>
      <c r="J1973" s="183"/>
    </row>
    <row r="1974" spans="3:10">
      <c r="C1974" s="183"/>
      <c r="D1974" s="183"/>
      <c r="E1974" s="184"/>
      <c r="F1974" s="183"/>
      <c r="G1974" s="184"/>
      <c r="H1974" s="183"/>
      <c r="I1974" s="184"/>
      <c r="J1974" s="183"/>
    </row>
    <row r="1975" spans="3:10">
      <c r="C1975" s="183"/>
      <c r="D1975" s="183"/>
      <c r="E1975" s="184"/>
      <c r="F1975" s="183"/>
      <c r="G1975" s="184"/>
      <c r="H1975" s="183"/>
      <c r="I1975" s="184"/>
      <c r="J1975" s="183"/>
    </row>
    <row r="1976" spans="3:10">
      <c r="C1976" s="183"/>
      <c r="D1976" s="183"/>
      <c r="E1976" s="184"/>
      <c r="F1976" s="183"/>
      <c r="G1976" s="184"/>
      <c r="H1976" s="183"/>
      <c r="I1976" s="184"/>
      <c r="J1976" s="183"/>
    </row>
    <row r="1977" spans="3:10">
      <c r="C1977" s="183"/>
      <c r="D1977" s="183"/>
      <c r="E1977" s="184"/>
      <c r="F1977" s="183"/>
      <c r="G1977" s="184"/>
      <c r="H1977" s="183"/>
      <c r="I1977" s="184"/>
      <c r="J1977" s="183"/>
    </row>
    <row r="1978" spans="3:10">
      <c r="C1978" s="183"/>
      <c r="D1978" s="183"/>
      <c r="E1978" s="184"/>
      <c r="F1978" s="183"/>
      <c r="G1978" s="184"/>
      <c r="H1978" s="183"/>
      <c r="I1978" s="184"/>
      <c r="J1978" s="183"/>
    </row>
    <row r="1979" spans="3:10">
      <c r="C1979" s="183"/>
      <c r="D1979" s="183"/>
      <c r="E1979" s="184"/>
      <c r="F1979" s="183"/>
      <c r="G1979" s="184"/>
      <c r="H1979" s="183"/>
      <c r="I1979" s="184"/>
      <c r="J1979" s="183"/>
    </row>
    <row r="1980" spans="3:10">
      <c r="C1980" s="183"/>
      <c r="D1980" s="183"/>
      <c r="E1980" s="184"/>
      <c r="F1980" s="183"/>
      <c r="G1980" s="184"/>
      <c r="H1980" s="183"/>
      <c r="I1980" s="184"/>
      <c r="J1980" s="183"/>
    </row>
    <row r="1981" spans="3:10">
      <c r="C1981" s="183"/>
      <c r="D1981" s="183"/>
      <c r="E1981" s="184"/>
      <c r="F1981" s="183"/>
      <c r="G1981" s="184"/>
      <c r="H1981" s="183"/>
      <c r="I1981" s="184"/>
      <c r="J1981" s="183"/>
    </row>
    <row r="1982" spans="3:10">
      <c r="C1982" s="183"/>
      <c r="D1982" s="183"/>
      <c r="E1982" s="184"/>
      <c r="F1982" s="183"/>
      <c r="G1982" s="184"/>
      <c r="H1982" s="183"/>
      <c r="I1982" s="184"/>
      <c r="J1982" s="183"/>
    </row>
    <row r="1983" spans="3:10">
      <c r="C1983" s="183"/>
      <c r="D1983" s="183"/>
      <c r="E1983" s="184"/>
      <c r="F1983" s="183"/>
      <c r="G1983" s="184"/>
      <c r="H1983" s="183"/>
      <c r="I1983" s="184"/>
      <c r="J1983" s="183"/>
    </row>
    <row r="1984" spans="3:10">
      <c r="C1984" s="183"/>
      <c r="D1984" s="183"/>
      <c r="E1984" s="184"/>
      <c r="F1984" s="183"/>
      <c r="G1984" s="184"/>
      <c r="H1984" s="183"/>
      <c r="I1984" s="184"/>
      <c r="J1984" s="183"/>
    </row>
    <row r="1985" spans="3:10">
      <c r="C1985" s="183"/>
      <c r="D1985" s="183"/>
      <c r="E1985" s="184"/>
      <c r="F1985" s="183"/>
      <c r="G1985" s="184"/>
      <c r="H1985" s="183"/>
      <c r="I1985" s="184"/>
      <c r="J1985" s="183"/>
    </row>
    <row r="1986" spans="3:10">
      <c r="C1986" s="183"/>
      <c r="D1986" s="183"/>
      <c r="E1986" s="184"/>
      <c r="F1986" s="183"/>
      <c r="G1986" s="184"/>
      <c r="H1986" s="183"/>
      <c r="I1986" s="184"/>
      <c r="J1986" s="183"/>
    </row>
    <row r="1987" spans="3:10">
      <c r="C1987" s="183"/>
      <c r="D1987" s="183"/>
      <c r="E1987" s="184"/>
      <c r="F1987" s="183"/>
      <c r="G1987" s="184"/>
      <c r="H1987" s="183"/>
      <c r="I1987" s="184"/>
      <c r="J1987" s="183"/>
    </row>
    <row r="1988" spans="3:10">
      <c r="C1988" s="183"/>
      <c r="D1988" s="183"/>
      <c r="E1988" s="184"/>
      <c r="F1988" s="183"/>
      <c r="G1988" s="184"/>
      <c r="H1988" s="183"/>
      <c r="I1988" s="184"/>
      <c r="J1988" s="183"/>
    </row>
    <row r="1989" spans="3:10">
      <c r="C1989" s="183"/>
      <c r="D1989" s="183"/>
      <c r="E1989" s="184"/>
      <c r="F1989" s="183"/>
      <c r="G1989" s="184"/>
      <c r="H1989" s="183"/>
      <c r="I1989" s="184"/>
      <c r="J1989" s="183"/>
    </row>
    <row r="1990" spans="3:10">
      <c r="C1990" s="183"/>
      <c r="D1990" s="183"/>
      <c r="E1990" s="184"/>
      <c r="F1990" s="183"/>
      <c r="G1990" s="184"/>
      <c r="H1990" s="183"/>
      <c r="I1990" s="184"/>
      <c r="J1990" s="183"/>
    </row>
    <row r="1991" spans="3:10">
      <c r="C1991" s="183"/>
      <c r="D1991" s="183"/>
      <c r="E1991" s="184"/>
      <c r="F1991" s="183"/>
      <c r="G1991" s="184"/>
      <c r="H1991" s="183"/>
      <c r="I1991" s="184"/>
      <c r="J1991" s="183"/>
    </row>
    <row r="1992" spans="3:10">
      <c r="C1992" s="183"/>
      <c r="D1992" s="183"/>
      <c r="E1992" s="184"/>
      <c r="F1992" s="183"/>
      <c r="G1992" s="184"/>
      <c r="H1992" s="183"/>
      <c r="I1992" s="184"/>
      <c r="J1992" s="183"/>
    </row>
    <row r="1993" spans="3:10">
      <c r="C1993" s="183"/>
      <c r="D1993" s="183"/>
      <c r="E1993" s="184"/>
      <c r="F1993" s="183"/>
      <c r="G1993" s="184"/>
      <c r="H1993" s="183"/>
      <c r="I1993" s="184"/>
      <c r="J1993" s="183"/>
    </row>
    <row r="1994" spans="3:10">
      <c r="C1994" s="183"/>
      <c r="D1994" s="183"/>
      <c r="E1994" s="184"/>
      <c r="F1994" s="183"/>
      <c r="G1994" s="184"/>
      <c r="H1994" s="183"/>
      <c r="I1994" s="184"/>
      <c r="J1994" s="183"/>
    </row>
    <row r="1995" spans="3:10">
      <c r="C1995" s="183"/>
      <c r="D1995" s="183"/>
      <c r="E1995" s="184"/>
      <c r="F1995" s="183"/>
      <c r="G1995" s="184"/>
      <c r="H1995" s="183"/>
      <c r="I1995" s="184"/>
      <c r="J1995" s="183"/>
    </row>
    <row r="1996" spans="3:10">
      <c r="C1996" s="183"/>
      <c r="D1996" s="183"/>
      <c r="E1996" s="184"/>
      <c r="F1996" s="183"/>
      <c r="G1996" s="184"/>
      <c r="H1996" s="183"/>
      <c r="I1996" s="184"/>
      <c r="J1996" s="183"/>
    </row>
    <row r="1997" spans="3:10">
      <c r="C1997" s="183"/>
      <c r="D1997" s="183"/>
      <c r="E1997" s="184"/>
      <c r="F1997" s="183"/>
      <c r="G1997" s="184"/>
      <c r="H1997" s="183"/>
      <c r="I1997" s="184"/>
      <c r="J1997" s="183"/>
    </row>
    <row r="1998" spans="3:10">
      <c r="C1998" s="183"/>
      <c r="D1998" s="183"/>
      <c r="E1998" s="184"/>
      <c r="F1998" s="183"/>
      <c r="G1998" s="184"/>
      <c r="H1998" s="183"/>
      <c r="I1998" s="184"/>
      <c r="J1998" s="183"/>
    </row>
    <row r="1999" spans="3:10">
      <c r="C1999" s="183"/>
      <c r="D1999" s="183"/>
      <c r="E1999" s="184"/>
      <c r="F1999" s="183"/>
      <c r="G1999" s="184"/>
      <c r="H1999" s="183"/>
      <c r="I1999" s="184"/>
      <c r="J1999" s="183"/>
    </row>
    <row r="2000" spans="3:10">
      <c r="C2000" s="183"/>
      <c r="D2000" s="183"/>
      <c r="E2000" s="184"/>
      <c r="F2000" s="183"/>
      <c r="G2000" s="184"/>
      <c r="H2000" s="183"/>
      <c r="I2000" s="184"/>
      <c r="J2000" s="183"/>
    </row>
    <row r="2001" spans="3:10">
      <c r="C2001" s="183"/>
      <c r="D2001" s="183"/>
      <c r="E2001" s="184"/>
      <c r="F2001" s="183"/>
      <c r="G2001" s="184"/>
      <c r="H2001" s="183"/>
      <c r="I2001" s="184"/>
      <c r="J2001" s="183"/>
    </row>
    <row r="2002" spans="3:10">
      <c r="C2002" s="183"/>
      <c r="D2002" s="183"/>
      <c r="E2002" s="184"/>
      <c r="F2002" s="183"/>
      <c r="G2002" s="184"/>
      <c r="H2002" s="183"/>
      <c r="I2002" s="184"/>
      <c r="J2002" s="183"/>
    </row>
    <row r="2003" spans="3:10">
      <c r="C2003" s="183"/>
      <c r="D2003" s="183"/>
      <c r="E2003" s="184"/>
      <c r="F2003" s="183"/>
      <c r="G2003" s="184"/>
      <c r="H2003" s="183"/>
      <c r="I2003" s="184"/>
      <c r="J2003" s="183"/>
    </row>
    <row r="2004" spans="3:10">
      <c r="C2004" s="183"/>
      <c r="D2004" s="183"/>
      <c r="E2004" s="184"/>
      <c r="F2004" s="183"/>
      <c r="G2004" s="184"/>
      <c r="H2004" s="183"/>
      <c r="I2004" s="184"/>
      <c r="J2004" s="183"/>
    </row>
    <row r="2005" spans="3:10">
      <c r="C2005" s="183"/>
      <c r="D2005" s="183"/>
      <c r="E2005" s="184"/>
      <c r="F2005" s="183"/>
      <c r="G2005" s="184"/>
      <c r="H2005" s="183"/>
      <c r="I2005" s="184"/>
      <c r="J2005" s="183"/>
    </row>
    <row r="2006" spans="3:10">
      <c r="C2006" s="183"/>
      <c r="D2006" s="183"/>
      <c r="E2006" s="184"/>
      <c r="F2006" s="183"/>
      <c r="G2006" s="184"/>
      <c r="H2006" s="183"/>
      <c r="I2006" s="184"/>
      <c r="J2006" s="183"/>
    </row>
    <row r="2007" spans="3:10">
      <c r="C2007" s="183"/>
      <c r="D2007" s="183"/>
      <c r="E2007" s="184"/>
      <c r="F2007" s="183"/>
      <c r="G2007" s="184"/>
      <c r="H2007" s="183"/>
      <c r="I2007" s="184"/>
      <c r="J2007" s="183"/>
    </row>
    <row r="2008" spans="3:10">
      <c r="C2008" s="183"/>
      <c r="D2008" s="183"/>
      <c r="E2008" s="184"/>
      <c r="F2008" s="183"/>
      <c r="G2008" s="184"/>
      <c r="H2008" s="183"/>
      <c r="I2008" s="184"/>
      <c r="J2008" s="183"/>
    </row>
    <row r="2009" spans="3:10">
      <c r="C2009" s="183"/>
      <c r="D2009" s="183"/>
      <c r="E2009" s="184"/>
      <c r="F2009" s="183"/>
      <c r="G2009" s="184"/>
      <c r="H2009" s="183"/>
      <c r="I2009" s="184"/>
      <c r="J2009" s="183"/>
    </row>
    <row r="2010" spans="3:10">
      <c r="C2010" s="183"/>
      <c r="D2010" s="183"/>
      <c r="E2010" s="184"/>
      <c r="F2010" s="183"/>
      <c r="G2010" s="184"/>
      <c r="H2010" s="183"/>
      <c r="I2010" s="184"/>
      <c r="J2010" s="183"/>
    </row>
    <row r="2011" spans="3:10">
      <c r="C2011" s="183"/>
      <c r="D2011" s="183"/>
      <c r="E2011" s="184"/>
      <c r="F2011" s="183"/>
      <c r="G2011" s="184"/>
      <c r="H2011" s="183"/>
      <c r="I2011" s="184"/>
      <c r="J2011" s="183"/>
    </row>
    <row r="2012" spans="3:10">
      <c r="C2012" s="183"/>
      <c r="D2012" s="183"/>
      <c r="E2012" s="184"/>
      <c r="F2012" s="183"/>
      <c r="G2012" s="184"/>
      <c r="H2012" s="183"/>
      <c r="I2012" s="184"/>
      <c r="J2012" s="183"/>
    </row>
    <row r="2013" spans="3:10">
      <c r="C2013" s="183"/>
      <c r="D2013" s="183"/>
      <c r="E2013" s="184"/>
      <c r="F2013" s="183"/>
      <c r="G2013" s="184"/>
      <c r="H2013" s="183"/>
      <c r="I2013" s="184"/>
      <c r="J2013" s="183"/>
    </row>
    <row r="2014" spans="3:10">
      <c r="C2014" s="183"/>
      <c r="D2014" s="183"/>
      <c r="E2014" s="184"/>
      <c r="F2014" s="183"/>
      <c r="G2014" s="184"/>
      <c r="H2014" s="183"/>
      <c r="I2014" s="184"/>
      <c r="J2014" s="183"/>
    </row>
    <row r="2015" spans="3:10">
      <c r="C2015" s="183"/>
      <c r="D2015" s="183"/>
      <c r="E2015" s="184"/>
      <c r="F2015" s="183"/>
      <c r="G2015" s="184"/>
      <c r="H2015" s="183"/>
      <c r="I2015" s="184"/>
      <c r="J2015" s="183"/>
    </row>
    <row r="2016" spans="3:10">
      <c r="C2016" s="183"/>
      <c r="D2016" s="183"/>
      <c r="E2016" s="184"/>
      <c r="F2016" s="183"/>
      <c r="G2016" s="184"/>
      <c r="H2016" s="183"/>
      <c r="I2016" s="184"/>
      <c r="J2016" s="183"/>
    </row>
    <row r="2017" spans="3:10">
      <c r="C2017" s="183"/>
      <c r="D2017" s="183"/>
      <c r="E2017" s="184"/>
      <c r="F2017" s="183"/>
      <c r="G2017" s="184"/>
      <c r="H2017" s="183"/>
      <c r="I2017" s="184"/>
      <c r="J2017" s="183"/>
    </row>
    <row r="2018" spans="3:10">
      <c r="C2018" s="183"/>
      <c r="D2018" s="183"/>
      <c r="E2018" s="184"/>
      <c r="F2018" s="183"/>
      <c r="G2018" s="184"/>
      <c r="H2018" s="183"/>
      <c r="I2018" s="184"/>
      <c r="J2018" s="183"/>
    </row>
    <row r="2019" spans="3:10">
      <c r="C2019" s="183"/>
      <c r="D2019" s="183"/>
      <c r="E2019" s="184"/>
      <c r="F2019" s="183"/>
      <c r="G2019" s="184"/>
      <c r="H2019" s="183"/>
      <c r="I2019" s="184"/>
      <c r="J2019" s="183"/>
    </row>
    <row r="2020" spans="3:10">
      <c r="C2020" s="183"/>
      <c r="D2020" s="183"/>
      <c r="E2020" s="184"/>
      <c r="F2020" s="183"/>
      <c r="G2020" s="184"/>
      <c r="H2020" s="183"/>
      <c r="I2020" s="184"/>
      <c r="J2020" s="183"/>
    </row>
    <row r="2021" spans="3:10">
      <c r="C2021" s="183"/>
      <c r="D2021" s="183"/>
      <c r="E2021" s="184"/>
      <c r="F2021" s="183"/>
      <c r="G2021" s="184"/>
      <c r="H2021" s="183"/>
      <c r="I2021" s="184"/>
      <c r="J2021" s="183"/>
    </row>
    <row r="2022" spans="3:10">
      <c r="C2022" s="183"/>
      <c r="D2022" s="183"/>
      <c r="E2022" s="184"/>
      <c r="F2022" s="183"/>
      <c r="G2022" s="184"/>
      <c r="H2022" s="183"/>
      <c r="I2022" s="184"/>
      <c r="J2022" s="183"/>
    </row>
    <row r="2023" spans="3:10">
      <c r="C2023" s="183"/>
      <c r="D2023" s="183"/>
      <c r="E2023" s="184"/>
      <c r="F2023" s="183"/>
      <c r="G2023" s="184"/>
      <c r="H2023" s="183"/>
      <c r="I2023" s="184"/>
      <c r="J2023" s="183"/>
    </row>
    <row r="2024" spans="3:10">
      <c r="C2024" s="183"/>
      <c r="D2024" s="183"/>
      <c r="E2024" s="184"/>
      <c r="F2024" s="183"/>
      <c r="G2024" s="184"/>
      <c r="H2024" s="183"/>
      <c r="I2024" s="184"/>
      <c r="J2024" s="183"/>
    </row>
    <row r="2025" spans="3:10">
      <c r="C2025" s="183"/>
      <c r="D2025" s="183"/>
      <c r="E2025" s="184"/>
      <c r="F2025" s="183"/>
      <c r="G2025" s="184"/>
      <c r="H2025" s="183"/>
      <c r="I2025" s="184"/>
      <c r="J2025" s="183"/>
    </row>
    <row r="2026" spans="3:10">
      <c r="C2026" s="183"/>
      <c r="D2026" s="183"/>
      <c r="E2026" s="184"/>
      <c r="F2026" s="183"/>
      <c r="G2026" s="184"/>
      <c r="H2026" s="183"/>
      <c r="I2026" s="184"/>
      <c r="J2026" s="183"/>
    </row>
    <row r="2027" spans="3:10">
      <c r="C2027" s="183"/>
      <c r="D2027" s="183"/>
      <c r="E2027" s="184"/>
      <c r="F2027" s="183"/>
      <c r="G2027" s="184"/>
      <c r="H2027" s="183"/>
      <c r="I2027" s="184"/>
      <c r="J2027" s="183"/>
    </row>
    <row r="2028" spans="3:10">
      <c r="C2028" s="183"/>
      <c r="D2028" s="183"/>
      <c r="E2028" s="184"/>
      <c r="F2028" s="183"/>
      <c r="G2028" s="184"/>
      <c r="H2028" s="183"/>
      <c r="I2028" s="184"/>
      <c r="J2028" s="183"/>
    </row>
    <row r="2029" spans="3:10">
      <c r="C2029" s="183"/>
      <c r="D2029" s="183"/>
      <c r="E2029" s="184"/>
      <c r="F2029" s="183"/>
      <c r="G2029" s="184"/>
      <c r="H2029" s="183"/>
      <c r="I2029" s="184"/>
      <c r="J2029" s="183"/>
    </row>
    <row r="2030" spans="3:10">
      <c r="C2030" s="183"/>
      <c r="D2030" s="183"/>
      <c r="E2030" s="184"/>
      <c r="F2030" s="183"/>
      <c r="G2030" s="184"/>
      <c r="H2030" s="183"/>
      <c r="I2030" s="184"/>
      <c r="J2030" s="183"/>
    </row>
    <row r="2031" spans="3:10">
      <c r="C2031" s="183"/>
      <c r="D2031" s="183"/>
      <c r="E2031" s="184"/>
      <c r="F2031" s="183"/>
      <c r="G2031" s="184"/>
      <c r="H2031" s="183"/>
      <c r="I2031" s="184"/>
      <c r="J2031" s="183"/>
    </row>
    <row r="2032" spans="3:10">
      <c r="C2032" s="183"/>
      <c r="D2032" s="183"/>
      <c r="E2032" s="184"/>
      <c r="F2032" s="183"/>
      <c r="G2032" s="184"/>
      <c r="H2032" s="183"/>
      <c r="I2032" s="184"/>
      <c r="J2032" s="183"/>
    </row>
    <row r="2033" spans="3:10">
      <c r="C2033" s="183"/>
      <c r="D2033" s="183"/>
      <c r="E2033" s="184"/>
      <c r="F2033" s="183"/>
      <c r="G2033" s="184"/>
      <c r="H2033" s="183"/>
      <c r="I2033" s="184"/>
      <c r="J2033" s="183"/>
    </row>
    <row r="2034" spans="3:10">
      <c r="C2034" s="183"/>
      <c r="D2034" s="183"/>
      <c r="E2034" s="184"/>
      <c r="F2034" s="183"/>
      <c r="G2034" s="184"/>
      <c r="H2034" s="183"/>
      <c r="I2034" s="184"/>
      <c r="J2034" s="183"/>
    </row>
    <row r="2035" spans="3:10">
      <c r="C2035" s="183"/>
      <c r="D2035" s="183"/>
      <c r="E2035" s="184"/>
      <c r="F2035" s="183"/>
      <c r="G2035" s="184"/>
      <c r="H2035" s="183"/>
      <c r="I2035" s="184"/>
      <c r="J2035" s="183"/>
    </row>
    <row r="2036" spans="3:10">
      <c r="C2036" s="183"/>
      <c r="D2036" s="183"/>
      <c r="E2036" s="184"/>
      <c r="F2036" s="183"/>
      <c r="G2036" s="184"/>
      <c r="H2036" s="183"/>
      <c r="I2036" s="184"/>
      <c r="J2036" s="183"/>
    </row>
    <row r="2037" spans="3:10">
      <c r="C2037" s="183"/>
      <c r="D2037" s="183"/>
      <c r="E2037" s="184"/>
      <c r="F2037" s="183"/>
      <c r="G2037" s="184"/>
      <c r="H2037" s="183"/>
      <c r="I2037" s="184"/>
      <c r="J2037" s="183"/>
    </row>
    <row r="2038" spans="3:10">
      <c r="C2038" s="183"/>
      <c r="D2038" s="183"/>
      <c r="E2038" s="184"/>
      <c r="F2038" s="183"/>
      <c r="G2038" s="184"/>
      <c r="H2038" s="183"/>
      <c r="I2038" s="184"/>
      <c r="J2038" s="183"/>
    </row>
    <row r="2039" spans="3:10">
      <c r="C2039" s="183"/>
      <c r="D2039" s="183"/>
      <c r="E2039" s="184"/>
      <c r="F2039" s="183"/>
      <c r="G2039" s="184"/>
      <c r="H2039" s="183"/>
      <c r="I2039" s="184"/>
      <c r="J2039" s="183"/>
    </row>
    <row r="2040" spans="3:10">
      <c r="C2040" s="183"/>
      <c r="D2040" s="183"/>
      <c r="E2040" s="184"/>
      <c r="F2040" s="183"/>
      <c r="G2040" s="184"/>
      <c r="H2040" s="183"/>
      <c r="I2040" s="184"/>
      <c r="J2040" s="183"/>
    </row>
    <row r="2041" spans="3:10">
      <c r="C2041" s="183"/>
      <c r="D2041" s="183"/>
      <c r="E2041" s="184"/>
      <c r="F2041" s="183"/>
      <c r="G2041" s="184"/>
      <c r="H2041" s="183"/>
      <c r="I2041" s="184"/>
      <c r="J2041" s="183"/>
    </row>
    <row r="2042" spans="3:10">
      <c r="C2042" s="183"/>
      <c r="D2042" s="183"/>
      <c r="E2042" s="184"/>
      <c r="F2042" s="183"/>
      <c r="G2042" s="184"/>
      <c r="H2042" s="183"/>
      <c r="I2042" s="184"/>
      <c r="J2042" s="183"/>
    </row>
    <row r="2043" spans="3:10">
      <c r="C2043" s="183"/>
      <c r="D2043" s="183"/>
      <c r="E2043" s="184"/>
      <c r="F2043" s="183"/>
      <c r="G2043" s="184"/>
      <c r="H2043" s="183"/>
      <c r="I2043" s="184"/>
      <c r="J2043" s="183"/>
    </row>
    <row r="2044" spans="3:10">
      <c r="C2044" s="183"/>
      <c r="D2044" s="183"/>
      <c r="E2044" s="184"/>
      <c r="F2044" s="183"/>
      <c r="G2044" s="184"/>
      <c r="H2044" s="183"/>
      <c r="I2044" s="184"/>
      <c r="J2044" s="183"/>
    </row>
    <row r="2045" spans="3:10">
      <c r="C2045" s="183"/>
      <c r="D2045" s="183"/>
      <c r="E2045" s="184"/>
      <c r="F2045" s="183"/>
      <c r="G2045" s="184"/>
      <c r="H2045" s="183"/>
      <c r="I2045" s="184"/>
      <c r="J2045" s="183"/>
    </row>
    <row r="2046" spans="3:10">
      <c r="C2046" s="183"/>
      <c r="D2046" s="183"/>
      <c r="E2046" s="184"/>
      <c r="F2046" s="183"/>
      <c r="G2046" s="184"/>
      <c r="H2046" s="183"/>
      <c r="I2046" s="184"/>
      <c r="J2046" s="183"/>
    </row>
    <row r="2047" spans="3:10">
      <c r="C2047" s="183"/>
      <c r="D2047" s="183"/>
      <c r="E2047" s="184"/>
      <c r="F2047" s="183"/>
      <c r="G2047" s="184"/>
      <c r="H2047" s="183"/>
      <c r="I2047" s="184"/>
      <c r="J2047" s="183"/>
    </row>
    <row r="2048" spans="3:10">
      <c r="C2048" s="183"/>
      <c r="D2048" s="183"/>
      <c r="E2048" s="184"/>
      <c r="F2048" s="183"/>
      <c r="G2048" s="184"/>
      <c r="H2048" s="183"/>
      <c r="I2048" s="184"/>
      <c r="J2048" s="183"/>
    </row>
    <row r="2049" spans="3:10">
      <c r="C2049" s="183"/>
      <c r="D2049" s="183"/>
      <c r="E2049" s="184"/>
      <c r="F2049" s="183"/>
      <c r="G2049" s="184"/>
      <c r="H2049" s="183"/>
      <c r="I2049" s="184"/>
      <c r="J2049" s="183"/>
    </row>
    <row r="2050" spans="3:10">
      <c r="C2050" s="183"/>
      <c r="D2050" s="183"/>
      <c r="E2050" s="184"/>
      <c r="F2050" s="183"/>
      <c r="G2050" s="184"/>
      <c r="H2050" s="183"/>
      <c r="I2050" s="184"/>
      <c r="J2050" s="183"/>
    </row>
    <row r="2051" spans="3:10">
      <c r="C2051" s="183"/>
      <c r="D2051" s="183"/>
      <c r="E2051" s="184"/>
      <c r="F2051" s="183"/>
      <c r="G2051" s="184"/>
      <c r="H2051" s="183"/>
      <c r="I2051" s="184"/>
      <c r="J2051" s="183"/>
    </row>
    <row r="2052" spans="3:10">
      <c r="C2052" s="183"/>
      <c r="D2052" s="183"/>
      <c r="E2052" s="184"/>
      <c r="F2052" s="183"/>
      <c r="G2052" s="184"/>
      <c r="H2052" s="183"/>
      <c r="I2052" s="184"/>
      <c r="J2052" s="183"/>
    </row>
    <row r="2053" spans="3:10">
      <c r="C2053" s="183"/>
      <c r="D2053" s="183"/>
      <c r="E2053" s="184"/>
      <c r="F2053" s="183"/>
      <c r="G2053" s="184"/>
      <c r="H2053" s="183"/>
      <c r="I2053" s="184"/>
      <c r="J2053" s="183"/>
    </row>
    <row r="2054" spans="3:10">
      <c r="C2054" s="183"/>
      <c r="D2054" s="183"/>
      <c r="E2054" s="184"/>
      <c r="F2054" s="183"/>
      <c r="G2054" s="184"/>
      <c r="H2054" s="183"/>
      <c r="I2054" s="184"/>
      <c r="J2054" s="183"/>
    </row>
    <row r="2055" spans="3:10">
      <c r="C2055" s="183"/>
      <c r="D2055" s="183"/>
      <c r="E2055" s="184"/>
      <c r="F2055" s="183"/>
      <c r="G2055" s="184"/>
      <c r="H2055" s="183"/>
      <c r="I2055" s="184"/>
      <c r="J2055" s="183"/>
    </row>
    <row r="2056" spans="3:10">
      <c r="C2056" s="183"/>
      <c r="D2056" s="183"/>
      <c r="E2056" s="184"/>
      <c r="F2056" s="183"/>
      <c r="G2056" s="184"/>
      <c r="H2056" s="183"/>
      <c r="I2056" s="184"/>
      <c r="J2056" s="183"/>
    </row>
    <row r="2057" spans="3:10">
      <c r="C2057" s="183"/>
      <c r="D2057" s="183"/>
      <c r="E2057" s="184"/>
      <c r="F2057" s="183"/>
      <c r="G2057" s="184"/>
      <c r="H2057" s="183"/>
      <c r="I2057" s="184"/>
      <c r="J2057" s="183"/>
    </row>
    <row r="2058" spans="3:10">
      <c r="C2058" s="183"/>
      <c r="D2058" s="183"/>
      <c r="E2058" s="184"/>
      <c r="F2058" s="183"/>
      <c r="G2058" s="184"/>
      <c r="H2058" s="183"/>
      <c r="I2058" s="184"/>
      <c r="J2058" s="183"/>
    </row>
    <row r="2059" spans="3:10">
      <c r="C2059" s="183"/>
      <c r="D2059" s="183"/>
      <c r="E2059" s="184"/>
      <c r="F2059" s="183"/>
      <c r="G2059" s="184"/>
      <c r="H2059" s="183"/>
      <c r="I2059" s="184"/>
      <c r="J2059" s="183"/>
    </row>
    <row r="2060" spans="3:10">
      <c r="C2060" s="183"/>
      <c r="D2060" s="183"/>
      <c r="E2060" s="184"/>
      <c r="F2060" s="183"/>
      <c r="G2060" s="184"/>
      <c r="H2060" s="183"/>
      <c r="I2060" s="184"/>
      <c r="J2060" s="183"/>
    </row>
    <row r="2061" spans="3:10">
      <c r="C2061" s="183"/>
      <c r="D2061" s="183"/>
      <c r="E2061" s="184"/>
      <c r="F2061" s="183"/>
      <c r="G2061" s="184"/>
      <c r="H2061" s="183"/>
      <c r="I2061" s="184"/>
      <c r="J2061" s="183"/>
    </row>
    <row r="2062" spans="3:10">
      <c r="C2062" s="183"/>
      <c r="D2062" s="183"/>
      <c r="E2062" s="184"/>
      <c r="F2062" s="183"/>
      <c r="G2062" s="184"/>
      <c r="H2062" s="183"/>
      <c r="I2062" s="184"/>
      <c r="J2062" s="183"/>
    </row>
    <row r="2063" spans="3:10">
      <c r="C2063" s="183"/>
      <c r="D2063" s="183"/>
      <c r="E2063" s="184"/>
      <c r="F2063" s="183"/>
      <c r="G2063" s="184"/>
      <c r="H2063" s="183"/>
      <c r="I2063" s="184"/>
      <c r="J2063" s="183"/>
    </row>
    <row r="2064" spans="3:10">
      <c r="C2064" s="183"/>
      <c r="D2064" s="183"/>
      <c r="E2064" s="184"/>
      <c r="F2064" s="183"/>
      <c r="G2064" s="184"/>
      <c r="H2064" s="183"/>
      <c r="I2064" s="184"/>
      <c r="J2064" s="183"/>
    </row>
    <row r="2065" spans="3:10">
      <c r="C2065" s="183"/>
      <c r="D2065" s="183"/>
      <c r="E2065" s="184"/>
      <c r="F2065" s="183"/>
      <c r="G2065" s="184"/>
      <c r="H2065" s="183"/>
      <c r="I2065" s="184"/>
      <c r="J2065" s="183"/>
    </row>
    <row r="2066" spans="3:10">
      <c r="C2066" s="183"/>
      <c r="D2066" s="183"/>
      <c r="E2066" s="184"/>
      <c r="F2066" s="183"/>
      <c r="G2066" s="184"/>
      <c r="H2066" s="183"/>
      <c r="I2066" s="184"/>
      <c r="J2066" s="183"/>
    </row>
    <row r="2067" spans="3:10">
      <c r="C2067" s="183"/>
      <c r="D2067" s="183"/>
      <c r="E2067" s="184"/>
      <c r="F2067" s="183"/>
      <c r="G2067" s="184"/>
      <c r="H2067" s="183"/>
      <c r="I2067" s="184"/>
      <c r="J2067" s="183"/>
    </row>
    <row r="2068" spans="3:10">
      <c r="C2068" s="183"/>
      <c r="D2068" s="183"/>
      <c r="E2068" s="184"/>
      <c r="F2068" s="183"/>
      <c r="G2068" s="184"/>
      <c r="H2068" s="183"/>
      <c r="I2068" s="184"/>
      <c r="J2068" s="183"/>
    </row>
    <row r="2069" spans="3:10">
      <c r="C2069" s="183"/>
      <c r="D2069" s="183"/>
      <c r="E2069" s="184"/>
      <c r="F2069" s="183"/>
      <c r="G2069" s="184"/>
      <c r="H2069" s="183"/>
      <c r="I2069" s="184"/>
      <c r="J2069" s="183"/>
    </row>
    <row r="2070" spans="3:10">
      <c r="C2070" s="183"/>
      <c r="D2070" s="183"/>
      <c r="E2070" s="184"/>
      <c r="F2070" s="183"/>
      <c r="G2070" s="184"/>
      <c r="H2070" s="183"/>
      <c r="I2070" s="184"/>
      <c r="J2070" s="183"/>
    </row>
    <row r="2071" spans="3:10">
      <c r="C2071" s="183"/>
      <c r="D2071" s="183"/>
      <c r="E2071" s="184"/>
      <c r="F2071" s="183"/>
      <c r="G2071" s="184"/>
      <c r="H2071" s="183"/>
      <c r="I2071" s="184"/>
      <c r="J2071" s="183"/>
    </row>
    <row r="2072" spans="3:10">
      <c r="C2072" s="183"/>
      <c r="D2072" s="183"/>
      <c r="E2072" s="184"/>
      <c r="F2072" s="183"/>
      <c r="G2072" s="184"/>
      <c r="H2072" s="183"/>
      <c r="I2072" s="184"/>
      <c r="J2072" s="183"/>
    </row>
    <row r="2073" spans="3:10">
      <c r="C2073" s="183"/>
      <c r="D2073" s="183"/>
      <c r="E2073" s="184"/>
      <c r="F2073" s="183"/>
      <c r="G2073" s="184"/>
      <c r="H2073" s="183"/>
      <c r="I2073" s="184"/>
      <c r="J2073" s="183"/>
    </row>
    <row r="2074" spans="3:10">
      <c r="C2074" s="183"/>
      <c r="D2074" s="183"/>
      <c r="E2074" s="184"/>
      <c r="F2074" s="183"/>
      <c r="G2074" s="184"/>
      <c r="H2074" s="183"/>
      <c r="I2074" s="184"/>
      <c r="J2074" s="183"/>
    </row>
    <row r="2075" spans="3:10">
      <c r="C2075" s="183"/>
      <c r="D2075" s="183"/>
      <c r="E2075" s="184"/>
      <c r="F2075" s="183"/>
      <c r="G2075" s="184"/>
      <c r="H2075" s="183"/>
      <c r="I2075" s="184"/>
      <c r="J2075" s="183"/>
    </row>
    <row r="2076" spans="3:10">
      <c r="C2076" s="183"/>
      <c r="D2076" s="183"/>
      <c r="E2076" s="184"/>
      <c r="F2076" s="183"/>
      <c r="G2076" s="184"/>
      <c r="H2076" s="183"/>
      <c r="I2076" s="184"/>
      <c r="J2076" s="183"/>
    </row>
    <row r="2077" spans="3:10">
      <c r="C2077" s="183"/>
      <c r="D2077" s="183"/>
      <c r="E2077" s="184"/>
      <c r="F2077" s="183"/>
      <c r="G2077" s="184"/>
      <c r="H2077" s="183"/>
      <c r="I2077" s="184"/>
      <c r="J2077" s="183"/>
    </row>
    <row r="2078" spans="3:10">
      <c r="C2078" s="183"/>
      <c r="D2078" s="183"/>
      <c r="E2078" s="184"/>
      <c r="F2078" s="183"/>
      <c r="G2078" s="184"/>
      <c r="H2078" s="183"/>
      <c r="I2078" s="184"/>
      <c r="J2078" s="183"/>
    </row>
    <row r="2079" spans="3:10">
      <c r="C2079" s="183"/>
      <c r="D2079" s="183"/>
      <c r="E2079" s="184"/>
      <c r="F2079" s="183"/>
      <c r="G2079" s="184"/>
      <c r="H2079" s="183"/>
      <c r="I2079" s="184"/>
      <c r="J2079" s="183"/>
    </row>
    <row r="2080" spans="3:10">
      <c r="C2080" s="183"/>
      <c r="D2080" s="183"/>
      <c r="E2080" s="184"/>
      <c r="F2080" s="183"/>
      <c r="G2080" s="184"/>
      <c r="H2080" s="183"/>
      <c r="I2080" s="184"/>
      <c r="J2080" s="183"/>
    </row>
    <row r="2081" spans="3:10">
      <c r="C2081" s="183"/>
      <c r="D2081" s="183"/>
      <c r="E2081" s="184"/>
      <c r="F2081" s="183"/>
      <c r="G2081" s="184"/>
      <c r="H2081" s="183"/>
      <c r="I2081" s="184"/>
      <c r="J2081" s="183"/>
    </row>
    <row r="2082" spans="3:10">
      <c r="C2082" s="183"/>
      <c r="D2082" s="183"/>
      <c r="E2082" s="184"/>
      <c r="F2082" s="183"/>
      <c r="G2082" s="184"/>
      <c r="H2082" s="183"/>
      <c r="I2082" s="184"/>
      <c r="J2082" s="183"/>
    </row>
    <row r="2083" spans="3:10">
      <c r="C2083" s="183"/>
      <c r="D2083" s="183"/>
      <c r="E2083" s="184"/>
      <c r="F2083" s="183"/>
      <c r="G2083" s="184"/>
      <c r="H2083" s="183"/>
      <c r="I2083" s="184"/>
      <c r="J2083" s="183"/>
    </row>
    <row r="2084" spans="3:10">
      <c r="C2084" s="183"/>
      <c r="D2084" s="183"/>
      <c r="E2084" s="184"/>
      <c r="F2084" s="183"/>
      <c r="G2084" s="184"/>
      <c r="H2084" s="183"/>
      <c r="I2084" s="184"/>
      <c r="J2084" s="183"/>
    </row>
    <row r="2085" spans="3:10">
      <c r="C2085" s="183"/>
      <c r="D2085" s="183"/>
      <c r="E2085" s="184"/>
      <c r="F2085" s="183"/>
      <c r="G2085" s="184"/>
      <c r="H2085" s="183"/>
      <c r="I2085" s="184"/>
      <c r="J2085" s="183"/>
    </row>
    <row r="2086" spans="3:10">
      <c r="C2086" s="183"/>
      <c r="D2086" s="183"/>
      <c r="E2086" s="184"/>
      <c r="F2086" s="183"/>
      <c r="G2086" s="184"/>
      <c r="H2086" s="183"/>
      <c r="I2086" s="184"/>
      <c r="J2086" s="183"/>
    </row>
    <row r="2087" spans="3:10">
      <c r="C2087" s="183"/>
      <c r="D2087" s="183"/>
      <c r="E2087" s="184"/>
      <c r="F2087" s="183"/>
      <c r="G2087" s="184"/>
      <c r="H2087" s="183"/>
      <c r="I2087" s="184"/>
      <c r="J2087" s="183"/>
    </row>
    <row r="2088" spans="3:10">
      <c r="C2088" s="183"/>
      <c r="D2088" s="183"/>
      <c r="E2088" s="184"/>
      <c r="F2088" s="183"/>
      <c r="G2088" s="184"/>
      <c r="H2088" s="183"/>
      <c r="I2088" s="184"/>
      <c r="J2088" s="183"/>
    </row>
    <row r="2089" spans="3:10">
      <c r="C2089" s="183"/>
      <c r="D2089" s="183"/>
      <c r="E2089" s="184"/>
      <c r="F2089" s="183"/>
      <c r="G2089" s="184"/>
      <c r="H2089" s="183"/>
      <c r="I2089" s="184"/>
      <c r="J2089" s="183"/>
    </row>
    <row r="2090" spans="3:10">
      <c r="C2090" s="183"/>
      <c r="D2090" s="183"/>
      <c r="E2090" s="184"/>
      <c r="F2090" s="183"/>
      <c r="G2090" s="184"/>
      <c r="H2090" s="183"/>
      <c r="I2090" s="184"/>
      <c r="J2090" s="183"/>
    </row>
    <row r="2091" spans="3:10">
      <c r="C2091" s="183"/>
      <c r="D2091" s="183"/>
      <c r="E2091" s="184"/>
      <c r="F2091" s="183"/>
      <c r="G2091" s="184"/>
      <c r="H2091" s="183"/>
      <c r="I2091" s="184"/>
      <c r="J2091" s="183"/>
    </row>
    <row r="2092" spans="3:10">
      <c r="C2092" s="183"/>
      <c r="D2092" s="183"/>
      <c r="E2092" s="184"/>
      <c r="F2092" s="183"/>
      <c r="G2092" s="184"/>
      <c r="H2092" s="183"/>
      <c r="I2092" s="184"/>
      <c r="J2092" s="183"/>
    </row>
    <row r="2093" spans="3:10">
      <c r="C2093" s="183"/>
      <c r="D2093" s="183"/>
      <c r="E2093" s="184"/>
      <c r="F2093" s="183"/>
      <c r="G2093" s="184"/>
      <c r="H2093" s="183"/>
      <c r="I2093" s="184"/>
      <c r="J2093" s="183"/>
    </row>
    <row r="2094" spans="3:10">
      <c r="C2094" s="183"/>
      <c r="D2094" s="183"/>
      <c r="E2094" s="184"/>
      <c r="F2094" s="183"/>
      <c r="G2094" s="184"/>
      <c r="H2094" s="183"/>
      <c r="I2094" s="184"/>
      <c r="J2094" s="183"/>
    </row>
    <row r="2095" spans="3:10">
      <c r="C2095" s="183"/>
      <c r="D2095" s="183"/>
      <c r="E2095" s="184"/>
      <c r="F2095" s="183"/>
      <c r="G2095" s="184"/>
      <c r="H2095" s="183"/>
      <c r="I2095" s="184"/>
      <c r="J2095" s="183"/>
    </row>
    <row r="2096" spans="3:10">
      <c r="C2096" s="183"/>
      <c r="D2096" s="183"/>
      <c r="E2096" s="184"/>
      <c r="F2096" s="183"/>
      <c r="G2096" s="184"/>
      <c r="H2096" s="183"/>
      <c r="I2096" s="184"/>
      <c r="J2096" s="183"/>
    </row>
    <row r="2097" spans="3:10">
      <c r="C2097" s="183"/>
      <c r="D2097" s="183"/>
      <c r="E2097" s="184"/>
      <c r="F2097" s="183"/>
      <c r="G2097" s="184"/>
      <c r="H2097" s="183"/>
      <c r="I2097" s="184"/>
      <c r="J2097" s="183"/>
    </row>
    <row r="2098" spans="3:10">
      <c r="C2098" s="183"/>
      <c r="D2098" s="183"/>
      <c r="E2098" s="184"/>
      <c r="F2098" s="183"/>
      <c r="G2098" s="184"/>
      <c r="H2098" s="183"/>
      <c r="I2098" s="184"/>
      <c r="J2098" s="183"/>
    </row>
    <row r="2099" spans="3:10">
      <c r="C2099" s="183"/>
      <c r="D2099" s="183"/>
      <c r="E2099" s="184"/>
      <c r="F2099" s="183"/>
      <c r="G2099" s="184"/>
      <c r="H2099" s="183"/>
      <c r="I2099" s="184"/>
      <c r="J2099" s="183"/>
    </row>
    <row r="2100" spans="3:10">
      <c r="C2100" s="183"/>
      <c r="D2100" s="183"/>
      <c r="E2100" s="184"/>
      <c r="F2100" s="183"/>
      <c r="G2100" s="184"/>
      <c r="H2100" s="183"/>
      <c r="I2100" s="184"/>
      <c r="J2100" s="183"/>
    </row>
    <row r="2101" spans="3:10">
      <c r="C2101" s="183"/>
      <c r="D2101" s="183"/>
      <c r="E2101" s="184"/>
      <c r="F2101" s="183"/>
      <c r="G2101" s="184"/>
      <c r="H2101" s="183"/>
      <c r="I2101" s="184"/>
      <c r="J2101" s="183"/>
    </row>
    <row r="2102" spans="3:10">
      <c r="C2102" s="183"/>
      <c r="D2102" s="183"/>
      <c r="E2102" s="184"/>
      <c r="F2102" s="183"/>
      <c r="G2102" s="184"/>
      <c r="H2102" s="183"/>
      <c r="I2102" s="184"/>
      <c r="J2102" s="183"/>
    </row>
    <row r="2103" spans="3:10">
      <c r="C2103" s="183"/>
      <c r="D2103" s="183"/>
      <c r="E2103" s="184"/>
      <c r="F2103" s="183"/>
      <c r="G2103" s="184"/>
      <c r="H2103" s="183"/>
      <c r="I2103" s="184"/>
      <c r="J2103" s="183"/>
    </row>
    <row r="2104" spans="3:10">
      <c r="C2104" s="183"/>
      <c r="D2104" s="183"/>
      <c r="E2104" s="184"/>
      <c r="F2104" s="183"/>
      <c r="G2104" s="184"/>
      <c r="H2104" s="183"/>
      <c r="I2104" s="184"/>
      <c r="J2104" s="183"/>
    </row>
    <row r="2105" spans="3:10">
      <c r="C2105" s="183"/>
      <c r="D2105" s="183"/>
      <c r="E2105" s="184"/>
      <c r="F2105" s="183"/>
      <c r="G2105" s="184"/>
      <c r="H2105" s="183"/>
      <c r="I2105" s="184"/>
      <c r="J2105" s="183"/>
    </row>
    <row r="2106" spans="3:10">
      <c r="C2106" s="183"/>
      <c r="D2106" s="183"/>
      <c r="E2106" s="184"/>
      <c r="F2106" s="183"/>
      <c r="G2106" s="184"/>
      <c r="H2106" s="183"/>
      <c r="I2106" s="184"/>
      <c r="J2106" s="183"/>
    </row>
    <row r="2107" spans="3:10">
      <c r="C2107" s="183"/>
      <c r="D2107" s="183"/>
      <c r="E2107" s="184"/>
      <c r="F2107" s="183"/>
      <c r="G2107" s="184"/>
      <c r="H2107" s="183"/>
      <c r="I2107" s="184"/>
      <c r="J2107" s="183"/>
    </row>
    <row r="2108" spans="3:10">
      <c r="C2108" s="183"/>
      <c r="D2108" s="183"/>
      <c r="E2108" s="184"/>
      <c r="F2108" s="183"/>
      <c r="G2108" s="184"/>
      <c r="H2108" s="183"/>
      <c r="I2108" s="184"/>
      <c r="J2108" s="183"/>
    </row>
    <row r="2109" spans="3:10">
      <c r="C2109" s="183"/>
      <c r="D2109" s="183"/>
      <c r="E2109" s="184"/>
      <c r="F2109" s="183"/>
      <c r="G2109" s="184"/>
      <c r="H2109" s="183"/>
      <c r="I2109" s="184"/>
      <c r="J2109" s="183"/>
    </row>
    <row r="2110" spans="3:10">
      <c r="C2110" s="183"/>
      <c r="D2110" s="183"/>
      <c r="E2110" s="184"/>
      <c r="F2110" s="183"/>
      <c r="G2110" s="184"/>
      <c r="H2110" s="183"/>
      <c r="I2110" s="184"/>
      <c r="J2110" s="183"/>
    </row>
    <row r="2111" spans="3:10">
      <c r="C2111" s="183"/>
      <c r="D2111" s="183"/>
      <c r="E2111" s="184"/>
      <c r="F2111" s="183"/>
      <c r="G2111" s="184"/>
      <c r="H2111" s="183"/>
      <c r="I2111" s="184"/>
      <c r="J2111" s="183"/>
    </row>
    <row r="2112" spans="3:10">
      <c r="C2112" s="183"/>
      <c r="D2112" s="183"/>
      <c r="E2112" s="184"/>
      <c r="F2112" s="183"/>
      <c r="G2112" s="184"/>
      <c r="H2112" s="183"/>
      <c r="I2112" s="184"/>
      <c r="J2112" s="183"/>
    </row>
    <row r="2113" spans="3:10">
      <c r="C2113" s="183"/>
      <c r="D2113" s="183"/>
      <c r="E2113" s="184"/>
      <c r="F2113" s="183"/>
      <c r="G2113" s="184"/>
      <c r="H2113" s="183"/>
      <c r="I2113" s="184"/>
      <c r="J2113" s="183"/>
    </row>
    <row r="2114" spans="3:10">
      <c r="C2114" s="183"/>
      <c r="D2114" s="183"/>
      <c r="E2114" s="184"/>
      <c r="F2114" s="183"/>
      <c r="G2114" s="184"/>
      <c r="H2114" s="183"/>
      <c r="I2114" s="184"/>
      <c r="J2114" s="183"/>
    </row>
    <row r="2115" spans="3:10">
      <c r="C2115" s="183"/>
      <c r="D2115" s="183"/>
      <c r="E2115" s="184"/>
      <c r="F2115" s="183"/>
      <c r="G2115" s="184"/>
      <c r="H2115" s="183"/>
      <c r="I2115" s="184"/>
      <c r="J2115" s="183"/>
    </row>
    <row r="2116" spans="3:10">
      <c r="C2116" s="183"/>
      <c r="D2116" s="183"/>
      <c r="E2116" s="184"/>
      <c r="F2116" s="183"/>
      <c r="G2116" s="184"/>
      <c r="H2116" s="183"/>
      <c r="I2116" s="184"/>
      <c r="J2116" s="183"/>
    </row>
    <row r="2117" spans="3:10">
      <c r="C2117" s="183"/>
      <c r="D2117" s="183"/>
      <c r="E2117" s="184"/>
      <c r="F2117" s="183"/>
      <c r="G2117" s="184"/>
      <c r="H2117" s="183"/>
      <c r="I2117" s="184"/>
      <c r="J2117" s="183"/>
    </row>
    <row r="2118" spans="3:10">
      <c r="C2118" s="183"/>
      <c r="D2118" s="183"/>
      <c r="E2118" s="184"/>
      <c r="F2118" s="183"/>
      <c r="G2118" s="184"/>
      <c r="H2118" s="183"/>
      <c r="I2118" s="184"/>
      <c r="J2118" s="183"/>
    </row>
    <row r="2119" spans="3:10">
      <c r="C2119" s="183"/>
      <c r="D2119" s="183"/>
      <c r="E2119" s="184"/>
      <c r="F2119" s="183"/>
      <c r="G2119" s="184"/>
      <c r="H2119" s="183"/>
      <c r="I2119" s="184"/>
      <c r="J2119" s="183"/>
    </row>
    <row r="2120" spans="3:10">
      <c r="C2120" s="183"/>
      <c r="D2120" s="183"/>
      <c r="E2120" s="184"/>
      <c r="F2120" s="183"/>
      <c r="G2120" s="184"/>
      <c r="H2120" s="183"/>
      <c r="I2120" s="184"/>
      <c r="J2120" s="183"/>
    </row>
    <row r="2121" spans="3:10">
      <c r="C2121" s="183"/>
      <c r="D2121" s="183"/>
      <c r="E2121" s="184"/>
      <c r="F2121" s="183"/>
      <c r="G2121" s="184"/>
      <c r="H2121" s="183"/>
      <c r="I2121" s="184"/>
      <c r="J2121" s="183"/>
    </row>
    <row r="2122" spans="3:10">
      <c r="C2122" s="183"/>
      <c r="D2122" s="183"/>
      <c r="E2122" s="184"/>
      <c r="F2122" s="183"/>
      <c r="G2122" s="184"/>
      <c r="H2122" s="183"/>
      <c r="I2122" s="184"/>
      <c r="J2122" s="183"/>
    </row>
    <row r="2123" spans="3:10">
      <c r="C2123" s="183"/>
      <c r="D2123" s="183"/>
      <c r="E2123" s="184"/>
      <c r="F2123" s="183"/>
      <c r="G2123" s="184"/>
      <c r="H2123" s="183"/>
      <c r="I2123" s="184"/>
      <c r="J2123" s="183"/>
    </row>
    <row r="2124" spans="3:10">
      <c r="C2124" s="183"/>
      <c r="D2124" s="183"/>
      <c r="E2124" s="184"/>
      <c r="F2124" s="183"/>
      <c r="G2124" s="184"/>
      <c r="H2124" s="183"/>
      <c r="I2124" s="184"/>
      <c r="J2124" s="183"/>
    </row>
    <row r="2125" spans="3:10">
      <c r="C2125" s="183"/>
      <c r="D2125" s="183"/>
      <c r="E2125" s="184"/>
      <c r="F2125" s="183"/>
      <c r="G2125" s="184"/>
      <c r="H2125" s="183"/>
      <c r="I2125" s="184"/>
      <c r="J2125" s="183"/>
    </row>
    <row r="2126" spans="3:10">
      <c r="C2126" s="183"/>
      <c r="D2126" s="183"/>
      <c r="E2126" s="184"/>
      <c r="F2126" s="183"/>
      <c r="G2126" s="184"/>
      <c r="H2126" s="183"/>
      <c r="I2126" s="184"/>
      <c r="J2126" s="183"/>
    </row>
    <row r="2127" spans="3:10">
      <c r="C2127" s="183"/>
      <c r="D2127" s="183"/>
      <c r="E2127" s="184"/>
      <c r="F2127" s="183"/>
      <c r="G2127" s="184"/>
      <c r="H2127" s="183"/>
      <c r="I2127" s="184"/>
      <c r="J2127" s="183"/>
    </row>
    <row r="2128" spans="3:10">
      <c r="C2128" s="183"/>
      <c r="D2128" s="183"/>
      <c r="E2128" s="184"/>
      <c r="F2128" s="183"/>
      <c r="G2128" s="184"/>
      <c r="H2128" s="183"/>
      <c r="I2128" s="184"/>
      <c r="J2128" s="183"/>
    </row>
    <row r="2129" spans="3:10">
      <c r="C2129" s="183"/>
      <c r="D2129" s="183"/>
      <c r="E2129" s="184"/>
      <c r="F2129" s="183"/>
      <c r="G2129" s="184"/>
      <c r="H2129" s="183"/>
      <c r="I2129" s="184"/>
      <c r="J2129" s="183"/>
    </row>
    <row r="2130" spans="3:10">
      <c r="C2130" s="183"/>
      <c r="D2130" s="183"/>
      <c r="E2130" s="184"/>
      <c r="F2130" s="183"/>
      <c r="G2130" s="184"/>
      <c r="H2130" s="183"/>
      <c r="I2130" s="184"/>
      <c r="J2130" s="183"/>
    </row>
    <row r="2131" spans="3:10">
      <c r="C2131" s="183"/>
      <c r="D2131" s="183"/>
      <c r="E2131" s="184"/>
      <c r="F2131" s="183"/>
      <c r="G2131" s="184"/>
      <c r="H2131" s="183"/>
      <c r="I2131" s="184"/>
      <c r="J2131" s="183"/>
    </row>
    <row r="2132" spans="3:10">
      <c r="C2132" s="183"/>
      <c r="D2132" s="183"/>
      <c r="E2132" s="184"/>
      <c r="F2132" s="183"/>
      <c r="G2132" s="184"/>
      <c r="H2132" s="183"/>
      <c r="I2132" s="184"/>
      <c r="J2132" s="183"/>
    </row>
    <row r="2133" spans="3:10">
      <c r="C2133" s="183"/>
      <c r="D2133" s="183"/>
      <c r="E2133" s="184"/>
      <c r="F2133" s="183"/>
      <c r="G2133" s="184"/>
      <c r="H2133" s="183"/>
      <c r="I2133" s="184"/>
      <c r="J2133" s="183"/>
    </row>
    <row r="2134" spans="3:10">
      <c r="C2134" s="183"/>
      <c r="D2134" s="183"/>
      <c r="E2134" s="184"/>
      <c r="F2134" s="183"/>
      <c r="G2134" s="184"/>
      <c r="H2134" s="183"/>
      <c r="I2134" s="184"/>
      <c r="J2134" s="183"/>
    </row>
    <row r="2135" spans="3:10">
      <c r="C2135" s="183"/>
      <c r="D2135" s="183"/>
      <c r="E2135" s="184"/>
      <c r="F2135" s="183"/>
      <c r="G2135" s="184"/>
      <c r="H2135" s="183"/>
      <c r="I2135" s="184"/>
      <c r="J2135" s="183"/>
    </row>
    <row r="2136" spans="3:10">
      <c r="C2136" s="183"/>
      <c r="D2136" s="183"/>
      <c r="E2136" s="184"/>
      <c r="F2136" s="183"/>
      <c r="G2136" s="184"/>
      <c r="H2136" s="183"/>
      <c r="I2136" s="184"/>
      <c r="J2136" s="183"/>
    </row>
    <row r="2137" spans="3:10">
      <c r="C2137" s="183"/>
      <c r="D2137" s="183"/>
      <c r="E2137" s="184"/>
      <c r="F2137" s="183"/>
      <c r="G2137" s="184"/>
      <c r="H2137" s="183"/>
      <c r="I2137" s="184"/>
      <c r="J2137" s="183"/>
    </row>
    <row r="2138" spans="3:10">
      <c r="C2138" s="183"/>
      <c r="D2138" s="183"/>
      <c r="E2138" s="184"/>
      <c r="F2138" s="183"/>
      <c r="G2138" s="184"/>
      <c r="H2138" s="183"/>
      <c r="I2138" s="184"/>
      <c r="J2138" s="183"/>
    </row>
    <row r="2139" spans="3:10">
      <c r="C2139" s="183"/>
      <c r="D2139" s="183"/>
      <c r="E2139" s="184"/>
      <c r="F2139" s="183"/>
      <c r="G2139" s="184"/>
      <c r="H2139" s="183"/>
      <c r="I2139" s="184"/>
      <c r="J2139" s="183"/>
    </row>
    <row r="2140" spans="3:10">
      <c r="C2140" s="183"/>
      <c r="D2140" s="183"/>
      <c r="E2140" s="184"/>
      <c r="F2140" s="183"/>
      <c r="G2140" s="184"/>
      <c r="H2140" s="183"/>
      <c r="I2140" s="184"/>
      <c r="J2140" s="183"/>
    </row>
    <row r="2141" spans="3:10">
      <c r="C2141" s="183"/>
      <c r="D2141" s="183"/>
      <c r="E2141" s="184"/>
      <c r="F2141" s="183"/>
      <c r="G2141" s="184"/>
      <c r="H2141" s="183"/>
      <c r="I2141" s="184"/>
      <c r="J2141" s="183"/>
    </row>
    <row r="2142" spans="3:10">
      <c r="C2142" s="183"/>
      <c r="D2142" s="183"/>
      <c r="E2142" s="184"/>
      <c r="F2142" s="183"/>
      <c r="G2142" s="184"/>
      <c r="H2142" s="183"/>
      <c r="I2142" s="184"/>
      <c r="J2142" s="183"/>
    </row>
    <row r="2143" spans="3:10">
      <c r="C2143" s="183"/>
      <c r="D2143" s="183"/>
      <c r="E2143" s="184"/>
      <c r="F2143" s="183"/>
      <c r="G2143" s="184"/>
      <c r="H2143" s="183"/>
      <c r="I2143" s="184"/>
      <c r="J2143" s="183"/>
    </row>
    <row r="2144" spans="3:10">
      <c r="C2144" s="183"/>
      <c r="D2144" s="183"/>
      <c r="E2144" s="184"/>
      <c r="F2144" s="183"/>
      <c r="G2144" s="184"/>
      <c r="H2144" s="183"/>
      <c r="I2144" s="184"/>
      <c r="J2144" s="183"/>
    </row>
    <row r="2145" spans="3:10">
      <c r="C2145" s="183"/>
      <c r="D2145" s="183"/>
      <c r="E2145" s="184"/>
      <c r="F2145" s="183"/>
      <c r="G2145" s="184"/>
      <c r="H2145" s="183"/>
      <c r="I2145" s="184"/>
      <c r="J2145" s="183"/>
    </row>
    <row r="2146" spans="3:10">
      <c r="C2146" s="183"/>
      <c r="D2146" s="183"/>
      <c r="E2146" s="184"/>
      <c r="F2146" s="183"/>
      <c r="G2146" s="184"/>
      <c r="H2146" s="183"/>
      <c r="I2146" s="184"/>
      <c r="J2146" s="183"/>
    </row>
    <row r="2147" spans="3:10">
      <c r="C2147" s="183"/>
      <c r="D2147" s="183"/>
      <c r="E2147" s="184"/>
      <c r="F2147" s="183"/>
      <c r="G2147" s="184"/>
      <c r="H2147" s="183"/>
      <c r="I2147" s="184"/>
      <c r="J2147" s="183"/>
    </row>
    <row r="2148" spans="3:10">
      <c r="C2148" s="183"/>
      <c r="D2148" s="183"/>
      <c r="E2148" s="184"/>
      <c r="F2148" s="183"/>
      <c r="G2148" s="184"/>
      <c r="H2148" s="183"/>
      <c r="I2148" s="184"/>
      <c r="J2148" s="183"/>
    </row>
    <row r="2149" spans="3:10">
      <c r="C2149" s="183"/>
      <c r="D2149" s="183"/>
      <c r="E2149" s="184"/>
      <c r="F2149" s="183"/>
      <c r="G2149" s="184"/>
      <c r="H2149" s="183"/>
      <c r="I2149" s="184"/>
      <c r="J2149" s="183"/>
    </row>
    <row r="2150" spans="3:10">
      <c r="C2150" s="183"/>
      <c r="D2150" s="183"/>
      <c r="E2150" s="184"/>
      <c r="F2150" s="183"/>
      <c r="G2150" s="184"/>
      <c r="H2150" s="183"/>
      <c r="I2150" s="184"/>
      <c r="J2150" s="183"/>
    </row>
    <row r="2151" spans="3:10">
      <c r="C2151" s="183"/>
      <c r="D2151" s="183"/>
      <c r="E2151" s="184"/>
      <c r="F2151" s="183"/>
      <c r="G2151" s="184"/>
      <c r="H2151" s="183"/>
      <c r="I2151" s="184"/>
      <c r="J2151" s="183"/>
    </row>
    <row r="2152" spans="3:10">
      <c r="C2152" s="183"/>
      <c r="D2152" s="183"/>
      <c r="E2152" s="184"/>
      <c r="F2152" s="183"/>
      <c r="G2152" s="184"/>
      <c r="H2152" s="183"/>
      <c r="I2152" s="184"/>
      <c r="J2152" s="183"/>
    </row>
    <row r="2153" spans="3:10">
      <c r="C2153" s="183"/>
      <c r="D2153" s="183"/>
      <c r="E2153" s="184"/>
      <c r="F2153" s="183"/>
      <c r="G2153" s="184"/>
      <c r="H2153" s="183"/>
      <c r="I2153" s="184"/>
      <c r="J2153" s="183"/>
    </row>
    <row r="2154" spans="3:10">
      <c r="C2154" s="183"/>
      <c r="D2154" s="183"/>
      <c r="E2154" s="184"/>
      <c r="F2154" s="183"/>
      <c r="G2154" s="184"/>
      <c r="H2154" s="183"/>
      <c r="I2154" s="184"/>
      <c r="J2154" s="183"/>
    </row>
    <row r="2155" spans="3:10">
      <c r="C2155" s="183"/>
      <c r="D2155" s="183"/>
      <c r="E2155" s="184"/>
      <c r="F2155" s="183"/>
      <c r="G2155" s="184"/>
      <c r="H2155" s="183"/>
      <c r="I2155" s="184"/>
      <c r="J2155" s="183"/>
    </row>
    <row r="2156" spans="3:10">
      <c r="C2156" s="183"/>
      <c r="D2156" s="183"/>
      <c r="E2156" s="184"/>
      <c r="F2156" s="183"/>
      <c r="G2156" s="184"/>
      <c r="H2156" s="183"/>
      <c r="I2156" s="184"/>
      <c r="J2156" s="183"/>
    </row>
    <row r="2157" spans="3:10">
      <c r="C2157" s="183"/>
      <c r="D2157" s="183"/>
      <c r="E2157" s="184"/>
      <c r="F2157" s="183"/>
      <c r="G2157" s="184"/>
      <c r="H2157" s="183"/>
      <c r="I2157" s="184"/>
      <c r="J2157" s="183"/>
    </row>
    <row r="2158" spans="3:10">
      <c r="C2158" s="183"/>
      <c r="D2158" s="183"/>
      <c r="E2158" s="184"/>
      <c r="F2158" s="183"/>
      <c r="G2158" s="184"/>
      <c r="H2158" s="183"/>
      <c r="I2158" s="184"/>
      <c r="J2158" s="183"/>
    </row>
    <row r="2159" spans="3:10">
      <c r="C2159" s="183"/>
      <c r="D2159" s="183"/>
      <c r="E2159" s="184"/>
      <c r="F2159" s="183"/>
      <c r="G2159" s="184"/>
      <c r="H2159" s="183"/>
      <c r="I2159" s="184"/>
      <c r="J2159" s="183"/>
    </row>
    <row r="2160" spans="3:10">
      <c r="C2160" s="183"/>
      <c r="D2160" s="183"/>
      <c r="E2160" s="184"/>
      <c r="F2160" s="183"/>
      <c r="G2160" s="184"/>
      <c r="H2160" s="183"/>
      <c r="I2160" s="184"/>
      <c r="J2160" s="183"/>
    </row>
    <row r="2161" spans="3:10">
      <c r="C2161" s="183"/>
      <c r="D2161" s="183"/>
      <c r="E2161" s="184"/>
      <c r="F2161" s="183"/>
      <c r="G2161" s="184"/>
      <c r="H2161" s="183"/>
      <c r="I2161" s="184"/>
      <c r="J2161" s="183"/>
    </row>
    <row r="2162" spans="3:10">
      <c r="C2162" s="183"/>
      <c r="D2162" s="183"/>
      <c r="E2162" s="184"/>
      <c r="F2162" s="183"/>
      <c r="G2162" s="184"/>
      <c r="H2162" s="183"/>
      <c r="I2162" s="184"/>
      <c r="J2162" s="183"/>
    </row>
    <row r="2163" spans="3:10">
      <c r="C2163" s="183"/>
      <c r="D2163" s="183"/>
      <c r="E2163" s="184"/>
      <c r="F2163" s="183"/>
      <c r="G2163" s="184"/>
      <c r="H2163" s="183"/>
      <c r="I2163" s="184"/>
      <c r="J2163" s="183"/>
    </row>
    <row r="2164" spans="3:10">
      <c r="C2164" s="183"/>
      <c r="D2164" s="183"/>
      <c r="E2164" s="184"/>
      <c r="F2164" s="183"/>
      <c r="G2164" s="184"/>
      <c r="H2164" s="183"/>
      <c r="I2164" s="184"/>
      <c r="J2164" s="183"/>
    </row>
    <row r="2165" spans="3:10">
      <c r="C2165" s="183"/>
      <c r="D2165" s="183"/>
      <c r="E2165" s="184"/>
      <c r="F2165" s="183"/>
      <c r="G2165" s="184"/>
      <c r="H2165" s="183"/>
      <c r="I2165" s="184"/>
      <c r="J2165" s="183"/>
    </row>
    <row r="2166" spans="3:10">
      <c r="C2166" s="183"/>
      <c r="D2166" s="183"/>
      <c r="E2166" s="184"/>
      <c r="F2166" s="183"/>
      <c r="G2166" s="184"/>
      <c r="H2166" s="183"/>
      <c r="I2166" s="184"/>
      <c r="J2166" s="183"/>
    </row>
    <row r="2167" spans="3:10">
      <c r="C2167" s="183"/>
      <c r="D2167" s="183"/>
      <c r="E2167" s="184"/>
      <c r="F2167" s="183"/>
      <c r="G2167" s="184"/>
      <c r="H2167" s="183"/>
      <c r="I2167" s="184"/>
      <c r="J2167" s="183"/>
    </row>
    <row r="2168" spans="3:10">
      <c r="C2168" s="183"/>
      <c r="D2168" s="183"/>
      <c r="E2168" s="184"/>
      <c r="F2168" s="183"/>
      <c r="G2168" s="184"/>
      <c r="H2168" s="183"/>
      <c r="I2168" s="184"/>
      <c r="J2168" s="183"/>
    </row>
    <row r="2169" spans="3:10">
      <c r="C2169" s="183"/>
      <c r="D2169" s="183"/>
      <c r="E2169" s="184"/>
      <c r="F2169" s="183"/>
      <c r="G2169" s="184"/>
      <c r="H2169" s="183"/>
      <c r="I2169" s="184"/>
      <c r="J2169" s="183"/>
    </row>
    <row r="2170" spans="3:10">
      <c r="C2170" s="183"/>
      <c r="D2170" s="183"/>
      <c r="E2170" s="184"/>
      <c r="F2170" s="183"/>
      <c r="G2170" s="184"/>
      <c r="H2170" s="183"/>
      <c r="I2170" s="184"/>
      <c r="J2170" s="183"/>
    </row>
    <row r="2171" spans="3:10">
      <c r="C2171" s="183"/>
      <c r="D2171" s="183"/>
      <c r="E2171" s="184"/>
      <c r="F2171" s="183"/>
      <c r="G2171" s="184"/>
      <c r="H2171" s="183"/>
      <c r="I2171" s="184"/>
      <c r="J2171" s="183"/>
    </row>
    <row r="2172" spans="3:10">
      <c r="C2172" s="183"/>
      <c r="D2172" s="183"/>
      <c r="E2172" s="184"/>
      <c r="F2172" s="183"/>
      <c r="G2172" s="184"/>
      <c r="H2172" s="183"/>
      <c r="I2172" s="184"/>
      <c r="J2172" s="183"/>
    </row>
    <row r="2173" spans="3:10">
      <c r="C2173" s="183"/>
      <c r="D2173" s="183"/>
      <c r="E2173" s="184"/>
      <c r="F2173" s="183"/>
      <c r="G2173" s="184"/>
      <c r="H2173" s="183"/>
      <c r="I2173" s="184"/>
      <c r="J2173" s="183"/>
    </row>
    <row r="2174" spans="3:10">
      <c r="C2174" s="183"/>
      <c r="D2174" s="183"/>
      <c r="E2174" s="184"/>
      <c r="F2174" s="183"/>
      <c r="G2174" s="184"/>
      <c r="H2174" s="183"/>
      <c r="I2174" s="184"/>
      <c r="J2174" s="183"/>
    </row>
    <row r="2175" spans="3:10">
      <c r="C2175" s="183"/>
      <c r="D2175" s="183"/>
      <c r="E2175" s="184"/>
      <c r="F2175" s="183"/>
      <c r="G2175" s="184"/>
      <c r="H2175" s="183"/>
      <c r="I2175" s="184"/>
      <c r="J2175" s="183"/>
    </row>
    <row r="2176" spans="3:10">
      <c r="C2176" s="183"/>
      <c r="D2176" s="183"/>
      <c r="E2176" s="184"/>
      <c r="F2176" s="183"/>
      <c r="G2176" s="184"/>
      <c r="H2176" s="183"/>
      <c r="I2176" s="184"/>
      <c r="J2176" s="183"/>
    </row>
    <row r="2177" spans="3:10">
      <c r="C2177" s="183"/>
      <c r="D2177" s="183"/>
      <c r="E2177" s="184"/>
      <c r="F2177" s="183"/>
      <c r="G2177" s="184"/>
      <c r="H2177" s="183"/>
      <c r="I2177" s="184"/>
      <c r="J2177" s="183"/>
    </row>
    <row r="2178" spans="3:10">
      <c r="C2178" s="183"/>
      <c r="D2178" s="183"/>
      <c r="E2178" s="184"/>
      <c r="F2178" s="183"/>
      <c r="G2178" s="184"/>
      <c r="H2178" s="183"/>
      <c r="I2178" s="184"/>
      <c r="J2178" s="183"/>
    </row>
    <row r="2179" spans="3:10">
      <c r="C2179" s="183"/>
      <c r="D2179" s="183"/>
      <c r="E2179" s="184"/>
      <c r="F2179" s="183"/>
      <c r="G2179" s="184"/>
      <c r="H2179" s="183"/>
      <c r="I2179" s="184"/>
      <c r="J2179" s="183"/>
    </row>
    <row r="2180" spans="3:10">
      <c r="C2180" s="183"/>
      <c r="D2180" s="183"/>
      <c r="E2180" s="184"/>
      <c r="F2180" s="183"/>
      <c r="G2180" s="184"/>
      <c r="H2180" s="183"/>
      <c r="I2180" s="184"/>
      <c r="J2180" s="183"/>
    </row>
    <row r="2181" spans="3:10">
      <c r="C2181" s="183"/>
      <c r="D2181" s="183"/>
      <c r="E2181" s="184"/>
      <c r="F2181" s="183"/>
      <c r="G2181" s="184"/>
      <c r="H2181" s="183"/>
      <c r="I2181" s="184"/>
      <c r="J2181" s="183"/>
    </row>
    <row r="2182" spans="3:10">
      <c r="C2182" s="183"/>
      <c r="D2182" s="183"/>
      <c r="E2182" s="184"/>
      <c r="F2182" s="183"/>
      <c r="G2182" s="184"/>
      <c r="H2182" s="183"/>
      <c r="I2182" s="184"/>
      <c r="J2182" s="183"/>
    </row>
    <row r="2183" spans="3:10">
      <c r="C2183" s="183"/>
      <c r="D2183" s="183"/>
      <c r="E2183" s="184"/>
      <c r="F2183" s="183"/>
      <c r="G2183" s="184"/>
      <c r="H2183" s="183"/>
      <c r="I2183" s="184"/>
      <c r="J2183" s="183"/>
    </row>
    <row r="2184" spans="3:10">
      <c r="C2184" s="183"/>
      <c r="D2184" s="183"/>
      <c r="E2184" s="184"/>
      <c r="F2184" s="183"/>
      <c r="G2184" s="184"/>
      <c r="H2184" s="183"/>
      <c r="I2184" s="184"/>
      <c r="J2184" s="183"/>
    </row>
    <row r="2185" spans="3:10">
      <c r="C2185" s="183"/>
      <c r="D2185" s="183"/>
      <c r="E2185" s="184"/>
      <c r="F2185" s="183"/>
      <c r="G2185" s="184"/>
      <c r="H2185" s="183"/>
      <c r="I2185" s="184"/>
      <c r="J2185" s="183"/>
    </row>
    <row r="2186" spans="3:10">
      <c r="C2186" s="183"/>
      <c r="D2186" s="183"/>
      <c r="E2186" s="184"/>
      <c r="F2186" s="183"/>
      <c r="G2186" s="184"/>
      <c r="H2186" s="183"/>
      <c r="I2186" s="184"/>
      <c r="J2186" s="183"/>
    </row>
    <row r="2187" spans="3:10">
      <c r="C2187" s="183"/>
      <c r="D2187" s="183"/>
      <c r="E2187" s="184"/>
      <c r="F2187" s="183"/>
      <c r="G2187" s="184"/>
      <c r="H2187" s="183"/>
      <c r="I2187" s="184"/>
      <c r="J2187" s="183"/>
    </row>
    <row r="2188" spans="3:10">
      <c r="C2188" s="183"/>
      <c r="D2188" s="183"/>
      <c r="E2188" s="184"/>
      <c r="F2188" s="183"/>
      <c r="G2188" s="184"/>
      <c r="H2188" s="183"/>
      <c r="I2188" s="184"/>
      <c r="J2188" s="183"/>
    </row>
    <row r="2189" spans="3:10">
      <c r="C2189" s="183"/>
      <c r="D2189" s="183"/>
      <c r="E2189" s="184"/>
      <c r="F2189" s="183"/>
      <c r="G2189" s="184"/>
      <c r="H2189" s="183"/>
      <c r="I2189" s="184"/>
      <c r="J2189" s="183"/>
    </row>
    <row r="2190" spans="3:10">
      <c r="C2190" s="183"/>
      <c r="D2190" s="183"/>
      <c r="E2190" s="184"/>
      <c r="F2190" s="183"/>
      <c r="G2190" s="184"/>
      <c r="H2190" s="183"/>
      <c r="I2190" s="184"/>
      <c r="J2190" s="183"/>
    </row>
    <row r="2191" spans="3:10">
      <c r="C2191" s="183"/>
      <c r="D2191" s="183"/>
      <c r="E2191" s="184"/>
      <c r="F2191" s="183"/>
      <c r="G2191" s="184"/>
      <c r="H2191" s="183"/>
      <c r="I2191" s="184"/>
      <c r="J2191" s="183"/>
    </row>
    <row r="2192" spans="3:10">
      <c r="C2192" s="183"/>
      <c r="D2192" s="183"/>
      <c r="E2192" s="184"/>
      <c r="F2192" s="183"/>
      <c r="G2192" s="184"/>
      <c r="H2192" s="183"/>
      <c r="I2192" s="184"/>
      <c r="J2192" s="183"/>
    </row>
    <row r="2193" spans="3:10">
      <c r="C2193" s="183"/>
      <c r="D2193" s="183"/>
      <c r="E2193" s="184"/>
      <c r="F2193" s="183"/>
      <c r="G2193" s="184"/>
      <c r="H2193" s="183"/>
      <c r="I2193" s="184"/>
      <c r="J2193" s="183"/>
    </row>
    <row r="2194" spans="3:10">
      <c r="C2194" s="183"/>
      <c r="D2194" s="183"/>
      <c r="E2194" s="184"/>
      <c r="F2194" s="183"/>
      <c r="G2194" s="184"/>
      <c r="H2194" s="183"/>
      <c r="I2194" s="184"/>
      <c r="J2194" s="183"/>
    </row>
    <row r="2195" spans="3:10">
      <c r="C2195" s="183"/>
      <c r="D2195" s="183"/>
      <c r="E2195" s="184"/>
      <c r="F2195" s="183"/>
      <c r="G2195" s="184"/>
      <c r="H2195" s="183"/>
      <c r="I2195" s="184"/>
      <c r="J2195" s="183"/>
    </row>
    <row r="2196" spans="3:10">
      <c r="C2196" s="183"/>
      <c r="D2196" s="183"/>
      <c r="E2196" s="184"/>
      <c r="F2196" s="183"/>
      <c r="G2196" s="184"/>
      <c r="H2196" s="183"/>
      <c r="I2196" s="184"/>
      <c r="J2196" s="183"/>
    </row>
    <row r="2197" spans="3:10">
      <c r="C2197" s="183"/>
      <c r="D2197" s="183"/>
      <c r="E2197" s="184"/>
      <c r="F2197" s="183"/>
      <c r="G2197" s="184"/>
      <c r="H2197" s="183"/>
      <c r="I2197" s="184"/>
      <c r="J2197" s="183"/>
    </row>
    <row r="2198" spans="3:10">
      <c r="C2198" s="183"/>
      <c r="D2198" s="183"/>
      <c r="E2198" s="184"/>
      <c r="F2198" s="183"/>
      <c r="G2198" s="184"/>
      <c r="H2198" s="183"/>
      <c r="I2198" s="184"/>
      <c r="J2198" s="183"/>
    </row>
    <row r="2199" spans="3:10">
      <c r="C2199" s="183"/>
      <c r="D2199" s="183"/>
      <c r="E2199" s="184"/>
      <c r="F2199" s="183"/>
      <c r="G2199" s="184"/>
      <c r="H2199" s="183"/>
      <c r="I2199" s="184"/>
      <c r="J2199" s="183"/>
    </row>
    <row r="2200" spans="3:10">
      <c r="C2200" s="183"/>
      <c r="D2200" s="183"/>
      <c r="E2200" s="184"/>
      <c r="F2200" s="183"/>
      <c r="G2200" s="184"/>
      <c r="H2200" s="183"/>
      <c r="I2200" s="184"/>
      <c r="J2200" s="183"/>
    </row>
    <row r="2201" spans="3:10">
      <c r="C2201" s="183"/>
      <c r="D2201" s="183"/>
      <c r="E2201" s="184"/>
      <c r="F2201" s="183"/>
      <c r="G2201" s="184"/>
      <c r="H2201" s="183"/>
      <c r="I2201" s="184"/>
      <c r="J2201" s="183"/>
    </row>
    <row r="2202" spans="3:10">
      <c r="C2202" s="183"/>
      <c r="D2202" s="183"/>
      <c r="E2202" s="184"/>
      <c r="F2202" s="183"/>
      <c r="G2202" s="184"/>
      <c r="H2202" s="183"/>
      <c r="I2202" s="184"/>
      <c r="J2202" s="183"/>
    </row>
    <row r="2203" spans="3:10">
      <c r="C2203" s="183"/>
      <c r="D2203" s="183"/>
      <c r="E2203" s="184"/>
      <c r="F2203" s="183"/>
      <c r="G2203" s="184"/>
      <c r="H2203" s="183"/>
      <c r="I2203" s="184"/>
      <c r="J2203" s="183"/>
    </row>
    <row r="2204" spans="3:10">
      <c r="C2204" s="183"/>
      <c r="D2204" s="183"/>
      <c r="E2204" s="184"/>
      <c r="F2204" s="183"/>
      <c r="G2204" s="184"/>
      <c r="H2204" s="183"/>
      <c r="I2204" s="184"/>
      <c r="J2204" s="183"/>
    </row>
    <row r="2205" spans="3:10">
      <c r="C2205" s="183"/>
      <c r="D2205" s="183"/>
      <c r="E2205" s="184"/>
      <c r="F2205" s="183"/>
      <c r="G2205" s="184"/>
      <c r="H2205" s="183"/>
      <c r="I2205" s="184"/>
      <c r="J2205" s="183"/>
    </row>
    <row r="2206" spans="3:10">
      <c r="C2206" s="183"/>
      <c r="D2206" s="183"/>
      <c r="E2206" s="184"/>
      <c r="F2206" s="183"/>
      <c r="G2206" s="184"/>
      <c r="H2206" s="183"/>
      <c r="I2206" s="184"/>
      <c r="J2206" s="183"/>
    </row>
    <row r="2207" spans="3:10">
      <c r="C2207" s="183"/>
      <c r="D2207" s="183"/>
      <c r="E2207" s="184"/>
      <c r="F2207" s="183"/>
      <c r="G2207" s="184"/>
      <c r="H2207" s="183"/>
      <c r="I2207" s="184"/>
      <c r="J2207" s="183"/>
    </row>
    <row r="2208" spans="3:10">
      <c r="C2208" s="183"/>
      <c r="D2208" s="183"/>
      <c r="E2208" s="184"/>
      <c r="F2208" s="183"/>
      <c r="G2208" s="184"/>
      <c r="H2208" s="183"/>
      <c r="I2208" s="184"/>
      <c r="J2208" s="183"/>
    </row>
    <row r="2209" spans="3:10">
      <c r="C2209" s="183"/>
      <c r="D2209" s="183"/>
      <c r="E2209" s="184"/>
      <c r="F2209" s="183"/>
      <c r="G2209" s="184"/>
      <c r="H2209" s="183"/>
      <c r="I2209" s="184"/>
      <c r="J2209" s="183"/>
    </row>
    <row r="2210" spans="3:10">
      <c r="C2210" s="183"/>
      <c r="D2210" s="183"/>
      <c r="E2210" s="184"/>
      <c r="F2210" s="183"/>
      <c r="G2210" s="184"/>
      <c r="H2210" s="183"/>
      <c r="I2210" s="184"/>
      <c r="J2210" s="183"/>
    </row>
    <row r="2211" spans="3:10">
      <c r="C2211" s="183"/>
      <c r="D2211" s="183"/>
      <c r="E2211" s="184"/>
      <c r="F2211" s="183"/>
      <c r="G2211" s="184"/>
      <c r="H2211" s="183"/>
      <c r="I2211" s="184"/>
      <c r="J2211" s="183"/>
    </row>
    <row r="2212" spans="3:10">
      <c r="C2212" s="183"/>
      <c r="D2212" s="183"/>
      <c r="E2212" s="184"/>
      <c r="F2212" s="183"/>
      <c r="G2212" s="184"/>
      <c r="H2212" s="183"/>
      <c r="I2212" s="184"/>
      <c r="J2212" s="183"/>
    </row>
    <row r="2213" spans="3:10">
      <c r="C2213" s="183"/>
      <c r="D2213" s="183"/>
      <c r="E2213" s="184"/>
      <c r="F2213" s="183"/>
      <c r="G2213" s="184"/>
      <c r="H2213" s="183"/>
      <c r="I2213" s="184"/>
      <c r="J2213" s="183"/>
    </row>
    <row r="2214" spans="3:10">
      <c r="C2214" s="183"/>
      <c r="D2214" s="183"/>
      <c r="E2214" s="184"/>
      <c r="F2214" s="183"/>
      <c r="G2214" s="184"/>
      <c r="H2214" s="183"/>
      <c r="I2214" s="184"/>
      <c r="J2214" s="183"/>
    </row>
    <row r="2215" spans="3:10">
      <c r="C2215" s="183"/>
      <c r="D2215" s="183"/>
      <c r="E2215" s="184"/>
      <c r="F2215" s="183"/>
      <c r="G2215" s="184"/>
      <c r="H2215" s="183"/>
      <c r="I2215" s="184"/>
      <c r="J2215" s="183"/>
    </row>
    <row r="2216" spans="3:10">
      <c r="C2216" s="183"/>
      <c r="D2216" s="183"/>
      <c r="E2216" s="184"/>
      <c r="F2216" s="183"/>
      <c r="G2216" s="184"/>
      <c r="H2216" s="183"/>
      <c r="I2216" s="184"/>
      <c r="J2216" s="183"/>
    </row>
    <row r="2217" spans="3:10">
      <c r="C2217" s="183"/>
      <c r="D2217" s="183"/>
      <c r="E2217" s="184"/>
      <c r="F2217" s="183"/>
      <c r="G2217" s="184"/>
      <c r="H2217" s="183"/>
      <c r="I2217" s="184"/>
      <c r="J2217" s="183"/>
    </row>
    <row r="2218" spans="3:10">
      <c r="C2218" s="183"/>
      <c r="D2218" s="183"/>
      <c r="E2218" s="184"/>
      <c r="F2218" s="183"/>
      <c r="G2218" s="184"/>
      <c r="H2218" s="183"/>
      <c r="I2218" s="184"/>
      <c r="J2218" s="183"/>
    </row>
    <row r="2219" spans="3:10">
      <c r="C2219" s="183"/>
      <c r="D2219" s="183"/>
      <c r="E2219" s="184"/>
      <c r="F2219" s="183"/>
      <c r="G2219" s="184"/>
      <c r="H2219" s="183"/>
      <c r="I2219" s="184"/>
      <c r="J2219" s="183"/>
    </row>
    <row r="2220" spans="3:10">
      <c r="C2220" s="183"/>
      <c r="D2220" s="183"/>
      <c r="E2220" s="184"/>
      <c r="F2220" s="183"/>
      <c r="G2220" s="184"/>
      <c r="H2220" s="183"/>
      <c r="I2220" s="184"/>
      <c r="J2220" s="183"/>
    </row>
    <row r="2221" spans="3:10">
      <c r="C2221" s="183"/>
      <c r="D2221" s="183"/>
      <c r="E2221" s="184"/>
      <c r="F2221" s="183"/>
      <c r="G2221" s="184"/>
      <c r="H2221" s="183"/>
      <c r="I2221" s="184"/>
      <c r="J2221" s="183"/>
    </row>
    <row r="2222" spans="3:10">
      <c r="C2222" s="183"/>
      <c r="D2222" s="183"/>
      <c r="E2222" s="184"/>
      <c r="F2222" s="183"/>
      <c r="G2222" s="184"/>
      <c r="H2222" s="183"/>
      <c r="I2222" s="184"/>
      <c r="J2222" s="183"/>
    </row>
    <row r="2223" spans="3:10">
      <c r="C2223" s="183"/>
      <c r="D2223" s="183"/>
      <c r="E2223" s="184"/>
      <c r="F2223" s="183"/>
      <c r="G2223" s="184"/>
      <c r="H2223" s="183"/>
      <c r="I2223" s="184"/>
      <c r="J2223" s="183"/>
    </row>
    <row r="2224" spans="3:10">
      <c r="C2224" s="183"/>
      <c r="D2224" s="183"/>
      <c r="E2224" s="184"/>
      <c r="F2224" s="183"/>
      <c r="G2224" s="184"/>
      <c r="H2224" s="183"/>
      <c r="I2224" s="184"/>
      <c r="J2224" s="183"/>
    </row>
    <row r="2225" spans="3:10">
      <c r="C2225" s="183"/>
      <c r="D2225" s="183"/>
      <c r="E2225" s="184"/>
      <c r="F2225" s="183"/>
      <c r="G2225" s="184"/>
      <c r="H2225" s="183"/>
      <c r="I2225" s="184"/>
      <c r="J2225" s="183"/>
    </row>
    <row r="2226" spans="3:10">
      <c r="C2226" s="183"/>
      <c r="D2226" s="183"/>
      <c r="E2226" s="184"/>
      <c r="F2226" s="183"/>
      <c r="G2226" s="184"/>
      <c r="H2226" s="183"/>
      <c r="I2226" s="184"/>
      <c r="J2226" s="183"/>
    </row>
    <row r="2227" spans="3:10">
      <c r="C2227" s="183"/>
      <c r="D2227" s="183"/>
      <c r="E2227" s="184"/>
      <c r="F2227" s="183"/>
      <c r="G2227" s="184"/>
      <c r="H2227" s="183"/>
      <c r="I2227" s="184"/>
      <c r="J2227" s="183"/>
    </row>
    <row r="2228" spans="3:10">
      <c r="C2228" s="183"/>
      <c r="D2228" s="183"/>
      <c r="E2228" s="184"/>
      <c r="F2228" s="183"/>
      <c r="G2228" s="184"/>
      <c r="H2228" s="183"/>
      <c r="I2228" s="184"/>
      <c r="J2228" s="183"/>
    </row>
    <row r="2229" spans="3:10">
      <c r="C2229" s="183"/>
      <c r="D2229" s="183"/>
      <c r="E2229" s="184"/>
      <c r="F2229" s="183"/>
      <c r="G2229" s="184"/>
      <c r="H2229" s="183"/>
      <c r="I2229" s="184"/>
      <c r="J2229" s="183"/>
    </row>
    <row r="2230" spans="3:10">
      <c r="C2230" s="183"/>
      <c r="D2230" s="183"/>
      <c r="E2230" s="184"/>
      <c r="F2230" s="183"/>
      <c r="G2230" s="184"/>
      <c r="H2230" s="183"/>
      <c r="I2230" s="184"/>
      <c r="J2230" s="183"/>
    </row>
    <row r="2231" spans="3:10">
      <c r="C2231" s="183"/>
      <c r="D2231" s="183"/>
      <c r="E2231" s="184"/>
      <c r="F2231" s="183"/>
      <c r="G2231" s="184"/>
      <c r="H2231" s="183"/>
      <c r="I2231" s="184"/>
      <c r="J2231" s="183"/>
    </row>
    <row r="2232" spans="3:10">
      <c r="C2232" s="183"/>
      <c r="D2232" s="183"/>
      <c r="E2232" s="184"/>
      <c r="F2232" s="183"/>
      <c r="G2232" s="184"/>
      <c r="H2232" s="183"/>
      <c r="I2232" s="184"/>
      <c r="J2232" s="183"/>
    </row>
    <row r="2233" spans="3:10">
      <c r="C2233" s="183"/>
      <c r="D2233" s="183"/>
      <c r="E2233" s="184"/>
      <c r="F2233" s="183"/>
      <c r="G2233" s="184"/>
      <c r="H2233" s="183"/>
      <c r="I2233" s="184"/>
      <c r="J2233" s="183"/>
    </row>
    <row r="2234" spans="3:10">
      <c r="C2234" s="183"/>
      <c r="D2234" s="183"/>
      <c r="E2234" s="184"/>
      <c r="F2234" s="183"/>
      <c r="G2234" s="184"/>
      <c r="H2234" s="183"/>
      <c r="I2234" s="184"/>
      <c r="J2234" s="183"/>
    </row>
    <row r="2235" spans="3:10">
      <c r="C2235" s="183"/>
      <c r="D2235" s="183"/>
      <c r="E2235" s="184"/>
      <c r="F2235" s="183"/>
      <c r="G2235" s="184"/>
      <c r="H2235" s="183"/>
      <c r="I2235" s="184"/>
      <c r="J2235" s="183"/>
    </row>
    <row r="2236" spans="3:10">
      <c r="C2236" s="183"/>
      <c r="D2236" s="183"/>
      <c r="E2236" s="184"/>
      <c r="F2236" s="183"/>
      <c r="G2236" s="184"/>
      <c r="H2236" s="183"/>
      <c r="I2236" s="184"/>
      <c r="J2236" s="183"/>
    </row>
    <row r="2237" spans="3:10">
      <c r="C2237" s="183"/>
      <c r="D2237" s="183"/>
      <c r="E2237" s="184"/>
      <c r="F2237" s="183"/>
      <c r="G2237" s="184"/>
      <c r="H2237" s="183"/>
      <c r="I2237" s="184"/>
      <c r="J2237" s="183"/>
    </row>
    <row r="2238" spans="3:10">
      <c r="C2238" s="183"/>
      <c r="D2238" s="183"/>
      <c r="E2238" s="184"/>
      <c r="F2238" s="183"/>
      <c r="G2238" s="184"/>
      <c r="H2238" s="183"/>
      <c r="I2238" s="184"/>
      <c r="J2238" s="183"/>
    </row>
    <row r="2239" spans="3:10">
      <c r="C2239" s="183"/>
      <c r="D2239" s="183"/>
      <c r="E2239" s="184"/>
      <c r="F2239" s="183"/>
      <c r="G2239" s="184"/>
      <c r="H2239" s="183"/>
      <c r="I2239" s="184"/>
      <c r="J2239" s="183"/>
    </row>
    <row r="2240" spans="3:10">
      <c r="C2240" s="183"/>
      <c r="D2240" s="183"/>
      <c r="E2240" s="184"/>
      <c r="F2240" s="183"/>
      <c r="G2240" s="184"/>
      <c r="H2240" s="183"/>
      <c r="I2240" s="184"/>
      <c r="J2240" s="183"/>
    </row>
    <row r="2241" spans="3:10">
      <c r="C2241" s="183"/>
      <c r="D2241" s="183"/>
      <c r="E2241" s="184"/>
      <c r="F2241" s="183"/>
      <c r="G2241" s="184"/>
      <c r="H2241" s="183"/>
      <c r="I2241" s="184"/>
      <c r="J2241" s="183"/>
    </row>
    <row r="2242" spans="3:10">
      <c r="C2242" s="183"/>
      <c r="D2242" s="183"/>
      <c r="E2242" s="184"/>
      <c r="F2242" s="183"/>
      <c r="G2242" s="184"/>
      <c r="H2242" s="183"/>
      <c r="I2242" s="184"/>
      <c r="J2242" s="183"/>
    </row>
    <row r="2243" spans="3:10">
      <c r="C2243" s="183"/>
      <c r="D2243" s="183"/>
      <c r="E2243" s="184"/>
      <c r="F2243" s="183"/>
      <c r="G2243" s="184"/>
      <c r="H2243" s="183"/>
      <c r="I2243" s="184"/>
      <c r="J2243" s="183"/>
    </row>
    <row r="2244" spans="3:10">
      <c r="C2244" s="183"/>
      <c r="D2244" s="183"/>
      <c r="E2244" s="184"/>
      <c r="F2244" s="183"/>
      <c r="G2244" s="184"/>
      <c r="H2244" s="183"/>
      <c r="I2244" s="184"/>
      <c r="J2244" s="183"/>
    </row>
    <row r="2245" spans="3:10">
      <c r="C2245" s="183"/>
      <c r="D2245" s="183"/>
      <c r="E2245" s="184"/>
      <c r="F2245" s="183"/>
      <c r="G2245" s="184"/>
      <c r="H2245" s="183"/>
      <c r="I2245" s="184"/>
      <c r="J2245" s="183"/>
    </row>
    <row r="2246" spans="3:10">
      <c r="C2246" s="183"/>
      <c r="D2246" s="183"/>
      <c r="E2246" s="184"/>
      <c r="F2246" s="183"/>
      <c r="G2246" s="184"/>
      <c r="H2246" s="183"/>
      <c r="I2246" s="184"/>
      <c r="J2246" s="183"/>
    </row>
    <row r="2247" spans="3:10">
      <c r="C2247" s="183"/>
      <c r="D2247" s="183"/>
      <c r="E2247" s="184"/>
      <c r="F2247" s="183"/>
      <c r="G2247" s="184"/>
      <c r="H2247" s="183"/>
      <c r="I2247" s="184"/>
      <c r="J2247" s="183"/>
    </row>
    <row r="2248" spans="3:10">
      <c r="C2248" s="183"/>
      <c r="D2248" s="183"/>
      <c r="E2248" s="184"/>
      <c r="F2248" s="183"/>
      <c r="G2248" s="184"/>
      <c r="H2248" s="183"/>
      <c r="I2248" s="184"/>
      <c r="J2248" s="183"/>
    </row>
    <row r="2249" spans="3:10">
      <c r="C2249" s="183"/>
      <c r="D2249" s="183"/>
      <c r="E2249" s="184"/>
      <c r="F2249" s="183"/>
      <c r="G2249" s="184"/>
      <c r="H2249" s="183"/>
      <c r="I2249" s="184"/>
      <c r="J2249" s="183"/>
    </row>
    <row r="2250" spans="3:10">
      <c r="C2250" s="183"/>
      <c r="D2250" s="183"/>
      <c r="E2250" s="184"/>
      <c r="F2250" s="183"/>
      <c r="G2250" s="184"/>
      <c r="H2250" s="183"/>
      <c r="I2250" s="184"/>
      <c r="J2250" s="183"/>
    </row>
    <row r="2251" spans="3:10">
      <c r="C2251" s="183"/>
      <c r="D2251" s="183"/>
      <c r="E2251" s="184"/>
      <c r="F2251" s="183"/>
      <c r="G2251" s="184"/>
      <c r="H2251" s="183"/>
      <c r="I2251" s="184"/>
      <c r="J2251" s="183"/>
    </row>
    <row r="2252" spans="3:10">
      <c r="C2252" s="183"/>
      <c r="D2252" s="183"/>
      <c r="E2252" s="184"/>
      <c r="F2252" s="183"/>
      <c r="G2252" s="184"/>
      <c r="H2252" s="183"/>
      <c r="I2252" s="184"/>
      <c r="J2252" s="183"/>
    </row>
    <row r="2253" spans="3:10">
      <c r="C2253" s="183"/>
      <c r="D2253" s="183"/>
      <c r="E2253" s="184"/>
      <c r="F2253" s="183"/>
      <c r="G2253" s="184"/>
      <c r="H2253" s="183"/>
      <c r="I2253" s="184"/>
      <c r="J2253" s="183"/>
    </row>
    <row r="2254" spans="3:10">
      <c r="C2254" s="183"/>
      <c r="D2254" s="183"/>
      <c r="E2254" s="184"/>
      <c r="F2254" s="183"/>
      <c r="G2254" s="184"/>
      <c r="H2254" s="183"/>
      <c r="I2254" s="184"/>
      <c r="J2254" s="183"/>
    </row>
    <row r="2255" spans="3:10">
      <c r="C2255" s="183"/>
      <c r="D2255" s="183"/>
      <c r="E2255" s="184"/>
      <c r="F2255" s="183"/>
      <c r="G2255" s="184"/>
      <c r="H2255" s="183"/>
      <c r="I2255" s="184"/>
      <c r="J2255" s="183"/>
    </row>
    <row r="2256" spans="3:10">
      <c r="C2256" s="183"/>
      <c r="D2256" s="183"/>
      <c r="E2256" s="184"/>
      <c r="F2256" s="183"/>
      <c r="G2256" s="184"/>
      <c r="H2256" s="183"/>
      <c r="I2256" s="184"/>
      <c r="J2256" s="183"/>
    </row>
    <row r="2257" spans="3:10">
      <c r="C2257" s="183"/>
      <c r="D2257" s="183"/>
      <c r="E2257" s="184"/>
      <c r="F2257" s="183"/>
      <c r="G2257" s="184"/>
      <c r="H2257" s="183"/>
      <c r="I2257" s="184"/>
      <c r="J2257" s="183"/>
    </row>
    <row r="2258" spans="3:10">
      <c r="C2258" s="183"/>
      <c r="D2258" s="183"/>
      <c r="E2258" s="184"/>
      <c r="F2258" s="183"/>
      <c r="G2258" s="184"/>
      <c r="H2258" s="183"/>
      <c r="I2258" s="184"/>
      <c r="J2258" s="183"/>
    </row>
    <row r="2259" spans="3:10">
      <c r="C2259" s="183"/>
      <c r="D2259" s="183"/>
      <c r="E2259" s="184"/>
      <c r="F2259" s="183"/>
      <c r="G2259" s="184"/>
      <c r="H2259" s="183"/>
      <c r="I2259" s="184"/>
      <c r="J2259" s="183"/>
    </row>
    <row r="2260" spans="3:10">
      <c r="C2260" s="183"/>
      <c r="D2260" s="183"/>
      <c r="E2260" s="184"/>
      <c r="F2260" s="183"/>
      <c r="G2260" s="184"/>
      <c r="H2260" s="183"/>
      <c r="I2260" s="184"/>
      <c r="J2260" s="183"/>
    </row>
    <row r="2261" spans="3:10">
      <c r="C2261" s="183"/>
      <c r="D2261" s="183"/>
      <c r="E2261" s="184"/>
      <c r="F2261" s="183"/>
      <c r="G2261" s="184"/>
      <c r="H2261" s="183"/>
      <c r="I2261" s="184"/>
      <c r="J2261" s="183"/>
    </row>
    <row r="2262" spans="3:10">
      <c r="C2262" s="183"/>
      <c r="D2262" s="183"/>
      <c r="E2262" s="184"/>
      <c r="F2262" s="183"/>
      <c r="G2262" s="184"/>
      <c r="H2262" s="183"/>
      <c r="I2262" s="184"/>
      <c r="J2262" s="183"/>
    </row>
    <row r="2263" spans="3:10">
      <c r="C2263" s="183"/>
      <c r="D2263" s="183"/>
      <c r="E2263" s="184"/>
      <c r="F2263" s="183"/>
      <c r="G2263" s="184"/>
      <c r="H2263" s="183"/>
      <c r="I2263" s="184"/>
      <c r="J2263" s="183"/>
    </row>
    <row r="2264" spans="3:10">
      <c r="C2264" s="183"/>
      <c r="D2264" s="183"/>
      <c r="E2264" s="184"/>
      <c r="F2264" s="183"/>
      <c r="G2264" s="184"/>
      <c r="H2264" s="183"/>
      <c r="I2264" s="184"/>
      <c r="J2264" s="183"/>
    </row>
    <row r="2265" spans="3:10">
      <c r="C2265" s="183"/>
      <c r="D2265" s="183"/>
      <c r="E2265" s="184"/>
      <c r="F2265" s="183"/>
      <c r="G2265" s="184"/>
      <c r="H2265" s="183"/>
      <c r="I2265" s="184"/>
      <c r="J2265" s="183"/>
    </row>
    <row r="2266" spans="3:10">
      <c r="C2266" s="183"/>
      <c r="D2266" s="183"/>
      <c r="E2266" s="184"/>
      <c r="F2266" s="183"/>
      <c r="G2266" s="184"/>
      <c r="H2266" s="183"/>
      <c r="I2266" s="184"/>
      <c r="J2266" s="183"/>
    </row>
    <row r="2267" spans="3:10">
      <c r="C2267" s="183"/>
      <c r="D2267" s="183"/>
      <c r="E2267" s="184"/>
      <c r="F2267" s="183"/>
      <c r="G2267" s="184"/>
      <c r="H2267" s="183"/>
      <c r="I2267" s="184"/>
      <c r="J2267" s="183"/>
    </row>
    <row r="2268" spans="3:10">
      <c r="C2268" s="183"/>
      <c r="D2268" s="183"/>
      <c r="E2268" s="184"/>
      <c r="F2268" s="183"/>
      <c r="G2268" s="184"/>
      <c r="H2268" s="183"/>
      <c r="I2268" s="184"/>
      <c r="J2268" s="183"/>
    </row>
    <row r="2269" spans="3:10">
      <c r="C2269" s="183"/>
      <c r="D2269" s="183"/>
      <c r="E2269" s="184"/>
      <c r="F2269" s="183"/>
      <c r="G2269" s="184"/>
      <c r="H2269" s="183"/>
      <c r="I2269" s="184"/>
      <c r="J2269" s="183"/>
    </row>
    <row r="2270" spans="3:10">
      <c r="C2270" s="183"/>
      <c r="D2270" s="183"/>
      <c r="E2270" s="184"/>
      <c r="F2270" s="183"/>
      <c r="G2270" s="184"/>
      <c r="H2270" s="183"/>
      <c r="I2270" s="184"/>
      <c r="J2270" s="183"/>
    </row>
    <row r="2271" spans="3:10">
      <c r="C2271" s="183"/>
      <c r="D2271" s="183"/>
      <c r="E2271" s="184"/>
      <c r="F2271" s="183"/>
      <c r="G2271" s="184"/>
      <c r="H2271" s="183"/>
      <c r="I2271" s="184"/>
      <c r="J2271" s="183"/>
    </row>
    <row r="2272" spans="3:10">
      <c r="C2272" s="183"/>
      <c r="D2272" s="183"/>
      <c r="E2272" s="184"/>
      <c r="F2272" s="183"/>
      <c r="G2272" s="184"/>
      <c r="H2272" s="183"/>
      <c r="I2272" s="184"/>
      <c r="J2272" s="183"/>
    </row>
    <row r="2273" spans="3:10">
      <c r="C2273" s="183"/>
      <c r="D2273" s="183"/>
      <c r="E2273" s="184"/>
      <c r="F2273" s="183"/>
      <c r="G2273" s="184"/>
      <c r="H2273" s="183"/>
      <c r="I2273" s="184"/>
      <c r="J2273" s="183"/>
    </row>
    <row r="2274" spans="3:10">
      <c r="C2274" s="183"/>
      <c r="D2274" s="183"/>
      <c r="E2274" s="184"/>
      <c r="F2274" s="183"/>
      <c r="G2274" s="184"/>
      <c r="H2274" s="183"/>
      <c r="I2274" s="184"/>
      <c r="J2274" s="183"/>
    </row>
    <row r="2275" spans="3:10">
      <c r="C2275" s="183"/>
      <c r="D2275" s="183"/>
      <c r="E2275" s="184"/>
      <c r="F2275" s="183"/>
      <c r="G2275" s="184"/>
      <c r="H2275" s="183"/>
      <c r="I2275" s="184"/>
      <c r="J2275" s="183"/>
    </row>
    <row r="2276" spans="3:10">
      <c r="C2276" s="183"/>
      <c r="D2276" s="183"/>
      <c r="E2276" s="184"/>
      <c r="F2276" s="183"/>
      <c r="G2276" s="184"/>
      <c r="H2276" s="183"/>
      <c r="I2276" s="184"/>
      <c r="J2276" s="183"/>
    </row>
    <row r="2277" spans="3:10">
      <c r="C2277" s="183"/>
      <c r="D2277" s="183"/>
      <c r="E2277" s="184"/>
      <c r="F2277" s="183"/>
      <c r="G2277" s="184"/>
      <c r="H2277" s="183"/>
      <c r="I2277" s="184"/>
      <c r="J2277" s="183"/>
    </row>
    <row r="2278" spans="3:10">
      <c r="C2278" s="183"/>
      <c r="D2278" s="183"/>
      <c r="E2278" s="184"/>
      <c r="F2278" s="183"/>
      <c r="G2278" s="184"/>
      <c r="H2278" s="183"/>
      <c r="I2278" s="184"/>
      <c r="J2278" s="183"/>
    </row>
    <row r="2279" spans="3:10">
      <c r="C2279" s="183"/>
      <c r="D2279" s="183"/>
      <c r="E2279" s="184"/>
      <c r="F2279" s="183"/>
      <c r="G2279" s="184"/>
      <c r="H2279" s="183"/>
      <c r="I2279" s="184"/>
      <c r="J2279" s="183"/>
    </row>
    <row r="2280" spans="3:10">
      <c r="C2280" s="183"/>
      <c r="D2280" s="183"/>
      <c r="E2280" s="184"/>
      <c r="F2280" s="183"/>
      <c r="G2280" s="184"/>
      <c r="H2280" s="183"/>
      <c r="I2280" s="184"/>
      <c r="J2280" s="183"/>
    </row>
    <row r="2281" spans="3:10">
      <c r="C2281" s="183"/>
      <c r="D2281" s="183"/>
      <c r="E2281" s="184"/>
      <c r="F2281" s="183"/>
      <c r="G2281" s="184"/>
      <c r="H2281" s="183"/>
      <c r="I2281" s="184"/>
      <c r="J2281" s="183"/>
    </row>
    <row r="2282" spans="3:10">
      <c r="C2282" s="183"/>
      <c r="D2282" s="183"/>
      <c r="E2282" s="184"/>
      <c r="F2282" s="183"/>
      <c r="G2282" s="184"/>
      <c r="H2282" s="183"/>
      <c r="I2282" s="184"/>
      <c r="J2282" s="183"/>
    </row>
    <row r="2283" spans="3:10">
      <c r="C2283" s="183"/>
      <c r="D2283" s="183"/>
      <c r="E2283" s="184"/>
      <c r="F2283" s="183"/>
      <c r="G2283" s="184"/>
      <c r="H2283" s="183"/>
      <c r="I2283" s="184"/>
      <c r="J2283" s="183"/>
    </row>
    <row r="2284" spans="3:10">
      <c r="C2284" s="183"/>
      <c r="D2284" s="183"/>
      <c r="E2284" s="184"/>
      <c r="F2284" s="183"/>
      <c r="G2284" s="184"/>
      <c r="H2284" s="183"/>
      <c r="I2284" s="184"/>
      <c r="J2284" s="183"/>
    </row>
    <row r="2285" spans="3:10">
      <c r="C2285" s="183"/>
      <c r="D2285" s="183"/>
      <c r="E2285" s="184"/>
      <c r="F2285" s="183"/>
      <c r="G2285" s="184"/>
      <c r="H2285" s="183"/>
      <c r="I2285" s="184"/>
      <c r="J2285" s="183"/>
    </row>
    <row r="2286" spans="3:10">
      <c r="C2286" s="183"/>
      <c r="D2286" s="183"/>
      <c r="E2286" s="184"/>
      <c r="F2286" s="183"/>
      <c r="G2286" s="184"/>
      <c r="H2286" s="183"/>
      <c r="I2286" s="184"/>
      <c r="J2286" s="183"/>
    </row>
    <row r="2287" spans="3:10">
      <c r="C2287" s="183"/>
      <c r="D2287" s="183"/>
      <c r="E2287" s="184"/>
      <c r="F2287" s="183"/>
      <c r="G2287" s="184"/>
      <c r="H2287" s="183"/>
      <c r="I2287" s="184"/>
      <c r="J2287" s="183"/>
    </row>
    <row r="2288" spans="3:10">
      <c r="C2288" s="183"/>
      <c r="D2288" s="183"/>
      <c r="E2288" s="184"/>
      <c r="F2288" s="183"/>
      <c r="G2288" s="184"/>
      <c r="H2288" s="183"/>
      <c r="I2288" s="184"/>
      <c r="J2288" s="183"/>
    </row>
    <row r="2289" spans="3:10">
      <c r="C2289" s="183"/>
      <c r="D2289" s="183"/>
      <c r="E2289" s="184"/>
      <c r="F2289" s="183"/>
      <c r="G2289" s="184"/>
      <c r="H2289" s="183"/>
      <c r="I2289" s="184"/>
      <c r="J2289" s="183"/>
    </row>
    <row r="2290" spans="3:10">
      <c r="C2290" s="183"/>
      <c r="D2290" s="183"/>
      <c r="E2290" s="184"/>
      <c r="F2290" s="183"/>
      <c r="G2290" s="184"/>
      <c r="H2290" s="183"/>
      <c r="I2290" s="184"/>
      <c r="J2290" s="183"/>
    </row>
    <row r="2291" spans="3:10">
      <c r="C2291" s="183"/>
      <c r="D2291" s="183"/>
      <c r="E2291" s="184"/>
      <c r="F2291" s="183"/>
      <c r="G2291" s="184"/>
      <c r="H2291" s="183"/>
      <c r="I2291" s="184"/>
      <c r="J2291" s="183"/>
    </row>
    <row r="2292" spans="3:10">
      <c r="C2292" s="183"/>
      <c r="D2292" s="183"/>
      <c r="E2292" s="184"/>
      <c r="F2292" s="183"/>
      <c r="G2292" s="184"/>
      <c r="H2292" s="183"/>
      <c r="I2292" s="184"/>
      <c r="J2292" s="183"/>
    </row>
    <row r="2293" spans="3:10">
      <c r="C2293" s="183"/>
      <c r="D2293" s="183"/>
      <c r="E2293" s="184"/>
      <c r="F2293" s="183"/>
      <c r="G2293" s="184"/>
      <c r="H2293" s="183"/>
      <c r="I2293" s="184"/>
      <c r="J2293" s="183"/>
    </row>
    <row r="2294" spans="3:10">
      <c r="C2294" s="183"/>
      <c r="D2294" s="183"/>
      <c r="E2294" s="184"/>
      <c r="F2294" s="183"/>
      <c r="G2294" s="184"/>
      <c r="H2294" s="183"/>
      <c r="I2294" s="184"/>
      <c r="J2294" s="183"/>
    </row>
    <row r="2295" spans="3:10">
      <c r="C2295" s="183"/>
      <c r="D2295" s="183"/>
      <c r="E2295" s="184"/>
      <c r="F2295" s="183"/>
      <c r="G2295" s="184"/>
      <c r="H2295" s="183"/>
      <c r="I2295" s="184"/>
      <c r="J2295" s="183"/>
    </row>
    <row r="2296" spans="3:10">
      <c r="C2296" s="183"/>
      <c r="D2296" s="183"/>
      <c r="E2296" s="184"/>
      <c r="F2296" s="183"/>
      <c r="G2296" s="184"/>
      <c r="H2296" s="183"/>
      <c r="I2296" s="184"/>
      <c r="J2296" s="183"/>
    </row>
    <row r="2297" spans="3:10">
      <c r="C2297" s="183"/>
      <c r="D2297" s="183"/>
      <c r="E2297" s="184"/>
      <c r="F2297" s="183"/>
      <c r="G2297" s="184"/>
      <c r="H2297" s="183"/>
      <c r="I2297" s="184"/>
      <c r="J2297" s="183"/>
    </row>
    <row r="2298" spans="3:10">
      <c r="C2298" s="183"/>
      <c r="D2298" s="183"/>
      <c r="E2298" s="184"/>
      <c r="F2298" s="183"/>
      <c r="G2298" s="184"/>
      <c r="H2298" s="183"/>
      <c r="I2298" s="184"/>
      <c r="J2298" s="183"/>
    </row>
    <row r="2299" spans="3:10">
      <c r="C2299" s="183"/>
      <c r="D2299" s="183"/>
      <c r="E2299" s="184"/>
      <c r="F2299" s="183"/>
      <c r="G2299" s="184"/>
      <c r="H2299" s="183"/>
      <c r="I2299" s="184"/>
      <c r="J2299" s="183"/>
    </row>
    <row r="2300" spans="3:10">
      <c r="C2300" s="183"/>
      <c r="D2300" s="183"/>
      <c r="E2300" s="184"/>
      <c r="F2300" s="183"/>
      <c r="G2300" s="184"/>
      <c r="H2300" s="183"/>
      <c r="I2300" s="184"/>
      <c r="J2300" s="183"/>
    </row>
    <row r="2301" spans="3:10">
      <c r="C2301" s="183"/>
      <c r="D2301" s="183"/>
      <c r="E2301" s="184"/>
      <c r="F2301" s="183"/>
      <c r="G2301" s="184"/>
      <c r="H2301" s="183"/>
      <c r="I2301" s="184"/>
      <c r="J2301" s="183"/>
    </row>
    <row r="2302" spans="3:10">
      <c r="C2302" s="183"/>
      <c r="D2302" s="183"/>
      <c r="E2302" s="184"/>
      <c r="F2302" s="183"/>
      <c r="G2302" s="184"/>
      <c r="H2302" s="183"/>
      <c r="I2302" s="184"/>
      <c r="J2302" s="183"/>
    </row>
    <row r="2303" spans="3:10">
      <c r="C2303" s="183"/>
      <c r="D2303" s="183"/>
      <c r="E2303" s="184"/>
      <c r="F2303" s="183"/>
      <c r="G2303" s="184"/>
      <c r="H2303" s="183"/>
      <c r="I2303" s="184"/>
      <c r="J2303" s="183"/>
    </row>
    <row r="2304" spans="3:10">
      <c r="C2304" s="183"/>
      <c r="D2304" s="183"/>
      <c r="E2304" s="184"/>
      <c r="F2304" s="183"/>
      <c r="G2304" s="184"/>
      <c r="H2304" s="183"/>
      <c r="I2304" s="184"/>
      <c r="J2304" s="183"/>
    </row>
    <row r="2305" spans="3:10">
      <c r="C2305" s="183"/>
      <c r="D2305" s="183"/>
      <c r="E2305" s="184"/>
      <c r="F2305" s="183"/>
      <c r="G2305" s="184"/>
      <c r="H2305" s="183"/>
      <c r="I2305" s="184"/>
      <c r="J2305" s="183"/>
    </row>
    <row r="2306" spans="3:10">
      <c r="C2306" s="183"/>
      <c r="D2306" s="183"/>
      <c r="E2306" s="184"/>
      <c r="F2306" s="183"/>
      <c r="G2306" s="184"/>
      <c r="H2306" s="183"/>
      <c r="I2306" s="184"/>
      <c r="J2306" s="183"/>
    </row>
    <row r="2307" spans="3:10">
      <c r="C2307" s="183"/>
      <c r="D2307" s="183"/>
      <c r="E2307" s="184"/>
      <c r="F2307" s="183"/>
      <c r="G2307" s="184"/>
      <c r="H2307" s="183"/>
      <c r="I2307" s="184"/>
      <c r="J2307" s="183"/>
    </row>
    <row r="2308" spans="3:10">
      <c r="C2308" s="183"/>
      <c r="D2308" s="183"/>
      <c r="E2308" s="184"/>
      <c r="F2308" s="183"/>
      <c r="G2308" s="184"/>
      <c r="H2308" s="183"/>
      <c r="I2308" s="184"/>
      <c r="J2308" s="183"/>
    </row>
    <row r="2309" spans="3:10">
      <c r="C2309" s="183"/>
      <c r="D2309" s="183"/>
      <c r="E2309" s="184"/>
      <c r="F2309" s="183"/>
      <c r="G2309" s="184"/>
      <c r="H2309" s="183"/>
      <c r="I2309" s="184"/>
      <c r="J2309" s="183"/>
    </row>
    <row r="2310" spans="3:10">
      <c r="C2310" s="183"/>
      <c r="D2310" s="183"/>
      <c r="E2310" s="184"/>
      <c r="F2310" s="183"/>
      <c r="G2310" s="184"/>
      <c r="H2310" s="183"/>
      <c r="I2310" s="184"/>
      <c r="J2310" s="183"/>
    </row>
    <row r="2311" spans="3:10">
      <c r="C2311" s="183"/>
      <c r="D2311" s="183"/>
      <c r="E2311" s="184"/>
      <c r="F2311" s="183"/>
      <c r="G2311" s="184"/>
      <c r="H2311" s="183"/>
      <c r="I2311" s="184"/>
      <c r="J2311" s="183"/>
    </row>
    <row r="2312" spans="3:10">
      <c r="C2312" s="183"/>
      <c r="D2312" s="183"/>
      <c r="E2312" s="184"/>
      <c r="F2312" s="183"/>
      <c r="G2312" s="184"/>
      <c r="H2312" s="183"/>
      <c r="I2312" s="184"/>
      <c r="J2312" s="183"/>
    </row>
    <row r="2313" spans="3:10">
      <c r="C2313" s="183"/>
      <c r="D2313" s="183"/>
      <c r="E2313" s="184"/>
      <c r="F2313" s="183"/>
      <c r="G2313" s="184"/>
      <c r="H2313" s="183"/>
      <c r="I2313" s="184"/>
      <c r="J2313" s="183"/>
    </row>
    <row r="2314" spans="3:10">
      <c r="C2314" s="183"/>
      <c r="D2314" s="183"/>
      <c r="E2314" s="184"/>
      <c r="F2314" s="183"/>
      <c r="G2314" s="184"/>
      <c r="H2314" s="183"/>
      <c r="I2314" s="184"/>
      <c r="J2314" s="183"/>
    </row>
    <row r="2315" spans="3:10">
      <c r="C2315" s="183"/>
      <c r="D2315" s="183"/>
      <c r="E2315" s="184"/>
      <c r="F2315" s="183"/>
      <c r="G2315" s="184"/>
      <c r="H2315" s="183"/>
      <c r="I2315" s="184"/>
      <c r="J2315" s="183"/>
    </row>
    <row r="2316" spans="3:10">
      <c r="C2316" s="183"/>
      <c r="D2316" s="183"/>
      <c r="E2316" s="184"/>
      <c r="F2316" s="183"/>
      <c r="G2316" s="184"/>
      <c r="H2316" s="183"/>
      <c r="I2316" s="184"/>
      <c r="J2316" s="183"/>
    </row>
    <row r="2317" spans="3:10">
      <c r="C2317" s="183"/>
      <c r="D2317" s="183"/>
      <c r="E2317" s="184"/>
      <c r="F2317" s="183"/>
      <c r="G2317" s="184"/>
      <c r="H2317" s="183"/>
      <c r="I2317" s="184"/>
      <c r="J2317" s="183"/>
    </row>
    <row r="2318" spans="3:10">
      <c r="C2318" s="183"/>
      <c r="D2318" s="183"/>
      <c r="E2318" s="184"/>
      <c r="F2318" s="183"/>
      <c r="G2318" s="184"/>
      <c r="H2318" s="183"/>
      <c r="I2318" s="184"/>
      <c r="J2318" s="183"/>
    </row>
    <row r="2319" spans="3:10">
      <c r="C2319" s="183"/>
      <c r="D2319" s="183"/>
      <c r="E2319" s="184"/>
      <c r="F2319" s="183"/>
      <c r="G2319" s="184"/>
      <c r="H2319" s="183"/>
      <c r="I2319" s="184"/>
      <c r="J2319" s="183"/>
    </row>
    <row r="2320" spans="3:10">
      <c r="C2320" s="183"/>
      <c r="D2320" s="183"/>
      <c r="E2320" s="184"/>
      <c r="F2320" s="183"/>
      <c r="G2320" s="184"/>
      <c r="H2320" s="183"/>
      <c r="I2320" s="184"/>
      <c r="J2320" s="183"/>
    </row>
    <row r="2321" spans="3:10">
      <c r="C2321" s="183"/>
      <c r="D2321" s="183"/>
      <c r="E2321" s="184"/>
      <c r="F2321" s="183"/>
      <c r="G2321" s="184"/>
      <c r="H2321" s="183"/>
      <c r="I2321" s="184"/>
      <c r="J2321" s="183"/>
    </row>
    <row r="2322" spans="3:10">
      <c r="C2322" s="183"/>
      <c r="D2322" s="183"/>
      <c r="E2322" s="184"/>
      <c r="F2322" s="183"/>
      <c r="G2322" s="184"/>
      <c r="H2322" s="183"/>
      <c r="I2322" s="184"/>
      <c r="J2322" s="183"/>
    </row>
    <row r="2323" spans="3:10">
      <c r="C2323" s="183"/>
      <c r="D2323" s="183"/>
      <c r="E2323" s="184"/>
      <c r="F2323" s="183"/>
      <c r="G2323" s="184"/>
      <c r="H2323" s="183"/>
      <c r="I2323" s="184"/>
      <c r="J2323" s="183"/>
    </row>
    <row r="2324" spans="3:10">
      <c r="C2324" s="183"/>
      <c r="D2324" s="183"/>
      <c r="E2324" s="184"/>
      <c r="F2324" s="183"/>
      <c r="G2324" s="184"/>
      <c r="H2324" s="183"/>
      <c r="I2324" s="184"/>
      <c r="J2324" s="183"/>
    </row>
    <row r="2325" spans="3:10">
      <c r="C2325" s="183"/>
      <c r="D2325" s="183"/>
      <c r="E2325" s="184"/>
      <c r="F2325" s="183"/>
      <c r="G2325" s="184"/>
      <c r="H2325" s="183"/>
      <c r="I2325" s="184"/>
      <c r="J2325" s="183"/>
    </row>
    <row r="2326" spans="3:10">
      <c r="C2326" s="183"/>
      <c r="D2326" s="183"/>
      <c r="E2326" s="184"/>
      <c r="F2326" s="183"/>
      <c r="G2326" s="184"/>
      <c r="H2326" s="183"/>
      <c r="I2326" s="184"/>
      <c r="J2326" s="183"/>
    </row>
    <row r="2327" spans="3:10">
      <c r="C2327" s="183"/>
      <c r="D2327" s="183"/>
      <c r="E2327" s="184"/>
      <c r="F2327" s="183"/>
      <c r="G2327" s="184"/>
      <c r="H2327" s="183"/>
      <c r="I2327" s="184"/>
      <c r="J2327" s="183"/>
    </row>
    <row r="2328" spans="3:10">
      <c r="C2328" s="183"/>
      <c r="D2328" s="183"/>
      <c r="E2328" s="184"/>
      <c r="F2328" s="183"/>
      <c r="G2328" s="184"/>
      <c r="H2328" s="183"/>
      <c r="I2328" s="184"/>
      <c r="J2328" s="183"/>
    </row>
    <row r="2329" spans="3:10">
      <c r="C2329" s="183"/>
      <c r="D2329" s="183"/>
      <c r="E2329" s="184"/>
      <c r="F2329" s="183"/>
      <c r="G2329" s="184"/>
      <c r="H2329" s="183"/>
      <c r="I2329" s="184"/>
      <c r="J2329" s="183"/>
    </row>
    <row r="2330" spans="3:10">
      <c r="C2330" s="183"/>
      <c r="D2330" s="183"/>
      <c r="E2330" s="184"/>
      <c r="F2330" s="183"/>
      <c r="G2330" s="184"/>
      <c r="H2330" s="183"/>
      <c r="I2330" s="184"/>
      <c r="J2330" s="183"/>
    </row>
    <row r="2331" spans="3:10">
      <c r="C2331" s="183"/>
      <c r="D2331" s="183"/>
      <c r="E2331" s="184"/>
      <c r="F2331" s="183"/>
      <c r="G2331" s="184"/>
      <c r="H2331" s="183"/>
      <c r="I2331" s="184"/>
      <c r="J2331" s="183"/>
    </row>
    <row r="2332" spans="3:10">
      <c r="C2332" s="183"/>
      <c r="D2332" s="183"/>
      <c r="E2332" s="184"/>
      <c r="F2332" s="183"/>
      <c r="G2332" s="184"/>
      <c r="H2332" s="183"/>
      <c r="I2332" s="184"/>
      <c r="J2332" s="183"/>
    </row>
    <row r="2333" spans="3:10">
      <c r="C2333" s="183"/>
      <c r="D2333" s="183"/>
      <c r="E2333" s="184"/>
      <c r="F2333" s="183"/>
      <c r="G2333" s="184"/>
      <c r="H2333" s="183"/>
      <c r="I2333" s="184"/>
      <c r="J2333" s="183"/>
    </row>
    <row r="2334" spans="3:10">
      <c r="C2334" s="183"/>
      <c r="D2334" s="183"/>
      <c r="E2334" s="184"/>
      <c r="F2334" s="183"/>
      <c r="G2334" s="184"/>
      <c r="H2334" s="183"/>
      <c r="I2334" s="184"/>
      <c r="J2334" s="183"/>
    </row>
    <row r="2335" spans="3:10">
      <c r="C2335" s="183"/>
      <c r="D2335" s="183"/>
      <c r="E2335" s="184"/>
      <c r="F2335" s="183"/>
      <c r="G2335" s="184"/>
      <c r="H2335" s="183"/>
      <c r="I2335" s="184"/>
      <c r="J2335" s="183"/>
    </row>
    <row r="2336" spans="3:10">
      <c r="C2336" s="183"/>
      <c r="D2336" s="183"/>
      <c r="E2336" s="184"/>
      <c r="F2336" s="183"/>
      <c r="G2336" s="184"/>
      <c r="H2336" s="183"/>
      <c r="I2336" s="184"/>
      <c r="J2336" s="183"/>
    </row>
    <row r="2337" spans="3:10">
      <c r="C2337" s="183"/>
      <c r="D2337" s="183"/>
      <c r="E2337" s="184"/>
      <c r="F2337" s="183"/>
      <c r="G2337" s="184"/>
      <c r="H2337" s="183"/>
      <c r="I2337" s="184"/>
      <c r="J2337" s="183"/>
    </row>
    <row r="2338" spans="3:10">
      <c r="C2338" s="183"/>
      <c r="D2338" s="183"/>
      <c r="E2338" s="184"/>
      <c r="F2338" s="183"/>
      <c r="G2338" s="184"/>
      <c r="H2338" s="183"/>
      <c r="I2338" s="184"/>
      <c r="J2338" s="183"/>
    </row>
    <row r="2339" spans="3:10">
      <c r="C2339" s="183"/>
      <c r="D2339" s="183"/>
      <c r="E2339" s="184"/>
      <c r="F2339" s="183"/>
      <c r="G2339" s="184"/>
      <c r="H2339" s="183"/>
      <c r="I2339" s="184"/>
      <c r="J2339" s="183"/>
    </row>
    <row r="2340" spans="3:10">
      <c r="C2340" s="183"/>
      <c r="D2340" s="183"/>
      <c r="E2340" s="184"/>
      <c r="F2340" s="183"/>
      <c r="G2340" s="184"/>
      <c r="H2340" s="183"/>
      <c r="I2340" s="184"/>
      <c r="J2340" s="183"/>
    </row>
    <row r="2341" spans="3:10">
      <c r="C2341" s="183"/>
      <c r="D2341" s="183"/>
      <c r="E2341" s="184"/>
      <c r="F2341" s="183"/>
      <c r="G2341" s="184"/>
      <c r="H2341" s="183"/>
      <c r="I2341" s="184"/>
      <c r="J2341" s="183"/>
    </row>
    <row r="2342" spans="3:10">
      <c r="C2342" s="183"/>
      <c r="D2342" s="183"/>
      <c r="E2342" s="184"/>
      <c r="F2342" s="183"/>
      <c r="G2342" s="184"/>
      <c r="H2342" s="183"/>
      <c r="I2342" s="184"/>
      <c r="J2342" s="183"/>
    </row>
    <row r="2343" spans="3:10">
      <c r="C2343" s="183"/>
      <c r="D2343" s="183"/>
      <c r="E2343" s="184"/>
      <c r="F2343" s="183"/>
      <c r="G2343" s="184"/>
      <c r="H2343" s="183"/>
      <c r="I2343" s="184"/>
      <c r="J2343" s="183"/>
    </row>
    <row r="2344" spans="3:10">
      <c r="C2344" s="183"/>
      <c r="D2344" s="183"/>
      <c r="E2344" s="184"/>
      <c r="F2344" s="183"/>
      <c r="G2344" s="184"/>
      <c r="H2344" s="183"/>
      <c r="I2344" s="184"/>
      <c r="J2344" s="183"/>
    </row>
    <row r="2345" spans="3:10">
      <c r="C2345" s="183"/>
      <c r="D2345" s="183"/>
      <c r="E2345" s="184"/>
      <c r="F2345" s="183"/>
      <c r="G2345" s="184"/>
      <c r="H2345" s="183"/>
      <c r="I2345" s="184"/>
      <c r="J2345" s="183"/>
    </row>
    <row r="2346" spans="3:10">
      <c r="C2346" s="183"/>
      <c r="D2346" s="183"/>
      <c r="E2346" s="184"/>
      <c r="F2346" s="183"/>
      <c r="G2346" s="184"/>
      <c r="H2346" s="183"/>
      <c r="I2346" s="184"/>
      <c r="J2346" s="183"/>
    </row>
    <row r="2347" spans="3:10">
      <c r="C2347" s="183"/>
      <c r="D2347" s="183"/>
      <c r="E2347" s="184"/>
      <c r="F2347" s="183"/>
      <c r="G2347" s="184"/>
      <c r="H2347" s="183"/>
      <c r="I2347" s="184"/>
      <c r="J2347" s="183"/>
    </row>
    <row r="2348" spans="3:10">
      <c r="C2348" s="183"/>
      <c r="D2348" s="183"/>
      <c r="E2348" s="184"/>
      <c r="F2348" s="183"/>
      <c r="G2348" s="184"/>
      <c r="H2348" s="183"/>
      <c r="I2348" s="184"/>
      <c r="J2348" s="183"/>
    </row>
    <row r="2349" spans="3:10">
      <c r="C2349" s="183"/>
      <c r="D2349" s="183"/>
      <c r="E2349" s="184"/>
      <c r="F2349" s="183"/>
      <c r="G2349" s="184"/>
      <c r="H2349" s="183"/>
      <c r="I2349" s="184"/>
      <c r="J2349" s="183"/>
    </row>
    <row r="2350" spans="3:10">
      <c r="C2350" s="183"/>
      <c r="D2350" s="183"/>
      <c r="E2350" s="184"/>
      <c r="F2350" s="183"/>
      <c r="G2350" s="184"/>
      <c r="H2350" s="183"/>
      <c r="I2350" s="184"/>
      <c r="J2350" s="183"/>
    </row>
    <row r="2351" spans="3:10">
      <c r="C2351" s="183"/>
      <c r="D2351" s="183"/>
      <c r="E2351" s="184"/>
      <c r="F2351" s="183"/>
      <c r="G2351" s="184"/>
      <c r="H2351" s="183"/>
      <c r="I2351" s="184"/>
      <c r="J2351" s="183"/>
    </row>
    <row r="2352" spans="3:10">
      <c r="C2352" s="183"/>
      <c r="D2352" s="183"/>
      <c r="E2352" s="184"/>
      <c r="F2352" s="183"/>
      <c r="G2352" s="184"/>
      <c r="H2352" s="183"/>
      <c r="I2352" s="184"/>
      <c r="J2352" s="183"/>
    </row>
    <row r="2353" spans="3:10">
      <c r="C2353" s="183"/>
      <c r="D2353" s="183"/>
      <c r="E2353" s="184"/>
      <c r="F2353" s="183"/>
      <c r="G2353" s="184"/>
      <c r="H2353" s="183"/>
      <c r="I2353" s="184"/>
      <c r="J2353" s="183"/>
    </row>
    <row r="2354" spans="3:10">
      <c r="C2354" s="183"/>
      <c r="D2354" s="183"/>
      <c r="E2354" s="184"/>
      <c r="F2354" s="183"/>
      <c r="G2354" s="184"/>
      <c r="H2354" s="183"/>
      <c r="I2354" s="184"/>
      <c r="J2354" s="183"/>
    </row>
    <row r="2355" spans="3:10">
      <c r="C2355" s="183"/>
      <c r="D2355" s="183"/>
      <c r="E2355" s="184"/>
      <c r="F2355" s="183"/>
      <c r="G2355" s="184"/>
      <c r="H2355" s="183"/>
      <c r="I2355" s="184"/>
      <c r="J2355" s="183"/>
    </row>
    <row r="2356" spans="3:10">
      <c r="C2356" s="183"/>
      <c r="D2356" s="183"/>
      <c r="E2356" s="184"/>
      <c r="F2356" s="183"/>
      <c r="G2356" s="184"/>
      <c r="H2356" s="183"/>
      <c r="I2356" s="184"/>
      <c r="J2356" s="183"/>
    </row>
    <row r="2357" spans="3:10">
      <c r="C2357" s="183"/>
      <c r="D2357" s="183"/>
      <c r="E2357" s="184"/>
      <c r="F2357" s="183"/>
      <c r="G2357" s="184"/>
      <c r="H2357" s="183"/>
      <c r="I2357" s="184"/>
      <c r="J2357" s="183"/>
    </row>
    <row r="2358" spans="3:10">
      <c r="C2358" s="183"/>
      <c r="D2358" s="183"/>
      <c r="E2358" s="184"/>
      <c r="F2358" s="183"/>
      <c r="G2358" s="184"/>
      <c r="H2358" s="183"/>
      <c r="I2358" s="184"/>
      <c r="J2358" s="183"/>
    </row>
    <row r="2359" spans="3:10">
      <c r="C2359" s="183"/>
      <c r="D2359" s="183"/>
      <c r="E2359" s="184"/>
      <c r="F2359" s="183"/>
      <c r="G2359" s="184"/>
      <c r="H2359" s="183"/>
      <c r="I2359" s="184"/>
      <c r="J2359" s="183"/>
    </row>
    <row r="2360" spans="3:10">
      <c r="C2360" s="183"/>
      <c r="D2360" s="183"/>
      <c r="E2360" s="184"/>
      <c r="F2360" s="183"/>
      <c r="G2360" s="184"/>
      <c r="H2360" s="183"/>
      <c r="I2360" s="184"/>
      <c r="J2360" s="183"/>
    </row>
    <row r="2361" spans="3:10">
      <c r="C2361" s="183"/>
      <c r="D2361" s="183"/>
      <c r="E2361" s="184"/>
      <c r="F2361" s="183"/>
      <c r="G2361" s="184"/>
      <c r="H2361" s="183"/>
      <c r="I2361" s="184"/>
      <c r="J2361" s="183"/>
    </row>
    <row r="2362" spans="3:10">
      <c r="C2362" s="183"/>
      <c r="D2362" s="183"/>
      <c r="E2362" s="184"/>
      <c r="F2362" s="183"/>
      <c r="G2362" s="184"/>
      <c r="H2362" s="183"/>
      <c r="I2362" s="184"/>
      <c r="J2362" s="183"/>
    </row>
    <row r="2363" spans="3:10">
      <c r="C2363" s="183"/>
      <c r="D2363" s="183"/>
      <c r="E2363" s="184"/>
      <c r="F2363" s="183"/>
      <c r="G2363" s="184"/>
      <c r="H2363" s="183"/>
      <c r="I2363" s="184"/>
      <c r="J2363" s="183"/>
    </row>
    <row r="2364" spans="3:10">
      <c r="C2364" s="183"/>
      <c r="D2364" s="183"/>
      <c r="E2364" s="184"/>
      <c r="F2364" s="183"/>
      <c r="G2364" s="184"/>
      <c r="H2364" s="183"/>
      <c r="I2364" s="184"/>
      <c r="J2364" s="183"/>
    </row>
    <row r="2365" spans="3:10">
      <c r="C2365" s="183"/>
      <c r="D2365" s="183"/>
      <c r="E2365" s="184"/>
      <c r="F2365" s="183"/>
      <c r="G2365" s="184"/>
      <c r="H2365" s="183"/>
      <c r="I2365" s="184"/>
      <c r="J2365" s="183"/>
    </row>
    <row r="2366" spans="3:10">
      <c r="C2366" s="183"/>
      <c r="D2366" s="183"/>
      <c r="E2366" s="184"/>
      <c r="F2366" s="183"/>
      <c r="G2366" s="184"/>
      <c r="H2366" s="183"/>
      <c r="I2366" s="184"/>
      <c r="J2366" s="183"/>
    </row>
    <row r="2367" spans="3:10">
      <c r="C2367" s="183"/>
      <c r="D2367" s="183"/>
      <c r="E2367" s="184"/>
      <c r="F2367" s="183"/>
      <c r="G2367" s="184"/>
      <c r="H2367" s="183"/>
      <c r="I2367" s="184"/>
      <c r="J2367" s="183"/>
    </row>
    <row r="2368" spans="3:10">
      <c r="C2368" s="183"/>
      <c r="D2368" s="183"/>
      <c r="E2368" s="184"/>
      <c r="F2368" s="183"/>
      <c r="G2368" s="184"/>
      <c r="H2368" s="183"/>
      <c r="I2368" s="184"/>
      <c r="J2368" s="183"/>
    </row>
    <row r="2369" spans="3:10">
      <c r="C2369" s="183"/>
      <c r="D2369" s="183"/>
      <c r="E2369" s="184"/>
      <c r="F2369" s="183"/>
      <c r="G2369" s="184"/>
      <c r="H2369" s="183"/>
      <c r="I2369" s="184"/>
      <c r="J2369" s="183"/>
    </row>
    <row r="2370" spans="3:10">
      <c r="C2370" s="183"/>
      <c r="D2370" s="183"/>
      <c r="E2370" s="184"/>
      <c r="F2370" s="183"/>
      <c r="G2370" s="184"/>
      <c r="H2370" s="183"/>
      <c r="I2370" s="184"/>
      <c r="J2370" s="183"/>
    </row>
    <row r="2371" spans="3:10">
      <c r="C2371" s="183"/>
      <c r="D2371" s="183"/>
      <c r="E2371" s="184"/>
      <c r="F2371" s="183"/>
      <c r="G2371" s="184"/>
      <c r="H2371" s="183"/>
      <c r="I2371" s="184"/>
      <c r="J2371" s="183"/>
    </row>
    <row r="2372" spans="3:10">
      <c r="C2372" s="183"/>
      <c r="D2372" s="183"/>
      <c r="E2372" s="184"/>
      <c r="F2372" s="183"/>
      <c r="G2372" s="184"/>
      <c r="H2372" s="183"/>
      <c r="I2372" s="184"/>
      <c r="J2372" s="183"/>
    </row>
    <row r="2373" spans="3:10">
      <c r="C2373" s="183"/>
      <c r="D2373" s="183"/>
      <c r="E2373" s="184"/>
      <c r="F2373" s="183"/>
      <c r="G2373" s="184"/>
      <c r="H2373" s="183"/>
      <c r="I2373" s="184"/>
      <c r="J2373" s="183"/>
    </row>
    <row r="2374" spans="3:10">
      <c r="C2374" s="183"/>
      <c r="D2374" s="183"/>
      <c r="E2374" s="184"/>
      <c r="F2374" s="183"/>
      <c r="G2374" s="184"/>
      <c r="H2374" s="183"/>
      <c r="I2374" s="184"/>
      <c r="J2374" s="183"/>
    </row>
    <row r="2375" spans="3:10">
      <c r="C2375" s="183"/>
      <c r="D2375" s="183"/>
      <c r="E2375" s="184"/>
      <c r="F2375" s="183"/>
      <c r="G2375" s="184"/>
      <c r="H2375" s="183"/>
      <c r="I2375" s="184"/>
      <c r="J2375" s="183"/>
    </row>
    <row r="2376" spans="3:10">
      <c r="C2376" s="183"/>
      <c r="D2376" s="183"/>
      <c r="E2376" s="184"/>
      <c r="F2376" s="183"/>
      <c r="G2376" s="184"/>
      <c r="H2376" s="183"/>
      <c r="I2376" s="184"/>
      <c r="J2376" s="183"/>
    </row>
    <row r="2377" spans="3:10">
      <c r="C2377" s="183"/>
      <c r="D2377" s="183"/>
      <c r="E2377" s="184"/>
      <c r="F2377" s="183"/>
      <c r="G2377" s="184"/>
      <c r="H2377" s="183"/>
      <c r="I2377" s="184"/>
      <c r="J2377" s="183"/>
    </row>
    <row r="2378" spans="3:10">
      <c r="C2378" s="183"/>
      <c r="D2378" s="183"/>
      <c r="E2378" s="184"/>
      <c r="F2378" s="183"/>
      <c r="G2378" s="184"/>
      <c r="H2378" s="183"/>
      <c r="I2378" s="184"/>
      <c r="J2378" s="183"/>
    </row>
    <row r="2379" spans="3:10">
      <c r="C2379" s="183"/>
      <c r="D2379" s="183"/>
      <c r="E2379" s="184"/>
      <c r="F2379" s="183"/>
      <c r="G2379" s="184"/>
      <c r="H2379" s="183"/>
      <c r="I2379" s="184"/>
      <c r="J2379" s="183"/>
    </row>
    <row r="2380" spans="3:10">
      <c r="C2380" s="183"/>
      <c r="D2380" s="183"/>
      <c r="E2380" s="184"/>
      <c r="F2380" s="183"/>
      <c r="G2380" s="184"/>
      <c r="H2380" s="183"/>
      <c r="I2380" s="184"/>
      <c r="J2380" s="183"/>
    </row>
    <row r="2381" spans="3:10">
      <c r="C2381" s="183"/>
      <c r="D2381" s="183"/>
      <c r="E2381" s="184"/>
      <c r="F2381" s="183"/>
      <c r="G2381" s="184"/>
      <c r="H2381" s="183"/>
      <c r="I2381" s="184"/>
      <c r="J2381" s="183"/>
    </row>
    <row r="2382" spans="3:10">
      <c r="C2382" s="183"/>
      <c r="D2382" s="183"/>
      <c r="E2382" s="184"/>
      <c r="F2382" s="183"/>
      <c r="G2382" s="184"/>
      <c r="H2382" s="183"/>
      <c r="I2382" s="184"/>
      <c r="J2382" s="183"/>
    </row>
    <row r="2383" spans="3:10">
      <c r="C2383" s="183"/>
      <c r="D2383" s="183"/>
      <c r="E2383" s="184"/>
      <c r="F2383" s="183"/>
      <c r="G2383" s="184"/>
      <c r="H2383" s="183"/>
      <c r="I2383" s="184"/>
      <c r="J2383" s="183"/>
    </row>
    <row r="2384" spans="3:10">
      <c r="C2384" s="183"/>
      <c r="D2384" s="183"/>
      <c r="E2384" s="184"/>
      <c r="F2384" s="183"/>
      <c r="G2384" s="184"/>
      <c r="H2384" s="183"/>
      <c r="I2384" s="184"/>
      <c r="J2384" s="183"/>
    </row>
    <row r="2385" spans="3:10">
      <c r="C2385" s="183"/>
      <c r="D2385" s="183"/>
      <c r="E2385" s="184"/>
      <c r="F2385" s="183"/>
      <c r="G2385" s="184"/>
      <c r="H2385" s="183"/>
      <c r="I2385" s="184"/>
      <c r="J2385" s="183"/>
    </row>
    <row r="2386" spans="3:10">
      <c r="C2386" s="183"/>
      <c r="D2386" s="183"/>
      <c r="E2386" s="184"/>
      <c r="F2386" s="183"/>
      <c r="G2386" s="184"/>
      <c r="H2386" s="183"/>
      <c r="I2386" s="184"/>
      <c r="J2386" s="183"/>
    </row>
    <row r="2387" spans="3:10">
      <c r="C2387" s="183"/>
      <c r="D2387" s="183"/>
      <c r="E2387" s="184"/>
      <c r="F2387" s="183"/>
      <c r="G2387" s="184"/>
      <c r="H2387" s="183"/>
      <c r="I2387" s="184"/>
      <c r="J2387" s="183"/>
    </row>
    <row r="2388" spans="3:10">
      <c r="C2388" s="183"/>
      <c r="D2388" s="183"/>
      <c r="E2388" s="184"/>
      <c r="F2388" s="183"/>
      <c r="G2388" s="184"/>
      <c r="H2388" s="183"/>
      <c r="I2388" s="184"/>
      <c r="J2388" s="183"/>
    </row>
    <row r="2389" spans="3:10">
      <c r="C2389" s="183"/>
      <c r="D2389" s="183"/>
      <c r="E2389" s="184"/>
      <c r="F2389" s="183"/>
      <c r="G2389" s="184"/>
      <c r="H2389" s="183"/>
      <c r="I2389" s="184"/>
      <c r="J2389" s="183"/>
    </row>
    <row r="2390" spans="3:10">
      <c r="C2390" s="183"/>
      <c r="D2390" s="183"/>
      <c r="E2390" s="184"/>
      <c r="F2390" s="183"/>
      <c r="G2390" s="184"/>
      <c r="H2390" s="183"/>
      <c r="I2390" s="184"/>
      <c r="J2390" s="183"/>
    </row>
    <row r="2391" spans="3:10">
      <c r="C2391" s="183"/>
      <c r="D2391" s="183"/>
      <c r="E2391" s="184"/>
      <c r="F2391" s="183"/>
      <c r="G2391" s="184"/>
      <c r="H2391" s="183"/>
      <c r="I2391" s="184"/>
      <c r="J2391" s="183"/>
    </row>
    <row r="2392" spans="3:10">
      <c r="C2392" s="183"/>
      <c r="D2392" s="183"/>
      <c r="E2392" s="184"/>
      <c r="F2392" s="183"/>
      <c r="G2392" s="184"/>
      <c r="H2392" s="183"/>
      <c r="I2392" s="184"/>
      <c r="J2392" s="183"/>
    </row>
    <row r="2393" spans="3:10">
      <c r="C2393" s="183"/>
      <c r="D2393" s="183"/>
      <c r="E2393" s="184"/>
      <c r="F2393" s="183"/>
      <c r="G2393" s="184"/>
      <c r="H2393" s="183"/>
      <c r="I2393" s="184"/>
      <c r="J2393" s="183"/>
    </row>
    <row r="2394" spans="3:10">
      <c r="C2394" s="183"/>
      <c r="D2394" s="183"/>
      <c r="E2394" s="184"/>
      <c r="F2394" s="183"/>
      <c r="G2394" s="184"/>
      <c r="H2394" s="183"/>
      <c r="I2394" s="184"/>
      <c r="J2394" s="183"/>
    </row>
    <row r="2395" spans="3:10">
      <c r="C2395" s="183"/>
      <c r="D2395" s="183"/>
      <c r="E2395" s="184"/>
      <c r="F2395" s="183"/>
      <c r="G2395" s="184"/>
      <c r="H2395" s="183"/>
      <c r="I2395" s="184"/>
      <c r="J2395" s="183"/>
    </row>
    <row r="2396" spans="3:10">
      <c r="C2396" s="183"/>
      <c r="D2396" s="183"/>
      <c r="E2396" s="184"/>
      <c r="F2396" s="183"/>
      <c r="G2396" s="184"/>
      <c r="H2396" s="183"/>
      <c r="I2396" s="184"/>
      <c r="J2396" s="183"/>
    </row>
    <row r="2397" spans="3:10">
      <c r="C2397" s="183"/>
      <c r="D2397" s="183"/>
      <c r="E2397" s="184"/>
      <c r="F2397" s="183"/>
      <c r="G2397" s="184"/>
      <c r="H2397" s="183"/>
      <c r="I2397" s="184"/>
      <c r="J2397" s="183"/>
    </row>
    <row r="2398" spans="3:10">
      <c r="C2398" s="183"/>
      <c r="D2398" s="183"/>
      <c r="E2398" s="184"/>
      <c r="F2398" s="183"/>
      <c r="G2398" s="184"/>
      <c r="H2398" s="183"/>
      <c r="I2398" s="184"/>
      <c r="J2398" s="183"/>
    </row>
    <row r="2399" spans="3:10">
      <c r="C2399" s="183"/>
      <c r="D2399" s="183"/>
      <c r="E2399" s="184"/>
      <c r="F2399" s="183"/>
      <c r="G2399" s="184"/>
      <c r="H2399" s="183"/>
      <c r="I2399" s="184"/>
      <c r="J2399" s="183"/>
    </row>
    <row r="2400" spans="3:10">
      <c r="C2400" s="183"/>
      <c r="D2400" s="183"/>
      <c r="E2400" s="184"/>
      <c r="F2400" s="183"/>
      <c r="G2400" s="184"/>
      <c r="H2400" s="183"/>
      <c r="I2400" s="184"/>
      <c r="J2400" s="183"/>
    </row>
    <row r="2401" spans="3:10">
      <c r="C2401" s="183"/>
      <c r="D2401" s="183"/>
      <c r="E2401" s="184"/>
      <c r="F2401" s="183"/>
      <c r="G2401" s="184"/>
      <c r="H2401" s="183"/>
      <c r="I2401" s="184"/>
      <c r="J2401" s="183"/>
    </row>
    <row r="2402" spans="3:10">
      <c r="C2402" s="183"/>
      <c r="D2402" s="183"/>
      <c r="E2402" s="184"/>
      <c r="F2402" s="183"/>
      <c r="G2402" s="184"/>
      <c r="H2402" s="183"/>
      <c r="I2402" s="184"/>
      <c r="J2402" s="183"/>
    </row>
    <row r="2403" spans="3:10">
      <c r="C2403" s="183"/>
      <c r="D2403" s="183"/>
      <c r="E2403" s="184"/>
      <c r="F2403" s="183"/>
      <c r="G2403" s="184"/>
      <c r="H2403" s="183"/>
      <c r="I2403" s="184"/>
      <c r="J2403" s="183"/>
    </row>
    <row r="2404" spans="3:10">
      <c r="C2404" s="183"/>
      <c r="D2404" s="183"/>
      <c r="E2404" s="184"/>
      <c r="F2404" s="183"/>
      <c r="G2404" s="184"/>
      <c r="H2404" s="183"/>
      <c r="I2404" s="184"/>
      <c r="J2404" s="183"/>
    </row>
    <row r="2405" spans="3:10">
      <c r="C2405" s="183"/>
      <c r="D2405" s="183"/>
      <c r="E2405" s="184"/>
      <c r="F2405" s="183"/>
      <c r="G2405" s="184"/>
      <c r="H2405" s="183"/>
      <c r="I2405" s="184"/>
      <c r="J2405" s="183"/>
    </row>
    <row r="2406" spans="3:10">
      <c r="C2406" s="183"/>
      <c r="D2406" s="183"/>
      <c r="E2406" s="184"/>
      <c r="F2406" s="183"/>
      <c r="G2406" s="184"/>
      <c r="H2406" s="183"/>
      <c r="I2406" s="184"/>
      <c r="J2406" s="183"/>
    </row>
    <row r="2407" spans="3:10">
      <c r="C2407" s="183"/>
      <c r="D2407" s="183"/>
      <c r="E2407" s="184"/>
      <c r="F2407" s="183"/>
      <c r="G2407" s="184"/>
      <c r="H2407" s="183"/>
      <c r="I2407" s="184"/>
      <c r="J2407" s="183"/>
    </row>
    <row r="2408" spans="3:10">
      <c r="C2408" s="183"/>
      <c r="D2408" s="183"/>
      <c r="E2408" s="184"/>
      <c r="F2408" s="183"/>
      <c r="G2408" s="184"/>
      <c r="H2408" s="183"/>
      <c r="I2408" s="184"/>
      <c r="J2408" s="183"/>
    </row>
    <row r="2409" spans="3:10">
      <c r="C2409" s="183"/>
      <c r="D2409" s="183"/>
      <c r="E2409" s="184"/>
      <c r="F2409" s="183"/>
      <c r="G2409" s="184"/>
      <c r="H2409" s="183"/>
      <c r="I2409" s="184"/>
      <c r="J2409" s="183"/>
    </row>
    <row r="2410" spans="3:10">
      <c r="C2410" s="183"/>
      <c r="D2410" s="183"/>
      <c r="E2410" s="184"/>
      <c r="F2410" s="183"/>
      <c r="G2410" s="184"/>
      <c r="H2410" s="183"/>
      <c r="I2410" s="184"/>
      <c r="J2410" s="183"/>
    </row>
    <row r="2411" spans="3:10">
      <c r="C2411" s="183"/>
      <c r="D2411" s="183"/>
      <c r="E2411" s="184"/>
      <c r="F2411" s="183"/>
      <c r="G2411" s="184"/>
      <c r="H2411" s="183"/>
      <c r="I2411" s="184"/>
      <c r="J2411" s="183"/>
    </row>
    <row r="2412" spans="3:10">
      <c r="C2412" s="183"/>
      <c r="D2412" s="183"/>
      <c r="E2412" s="184"/>
      <c r="F2412" s="183"/>
      <c r="G2412" s="184"/>
      <c r="H2412" s="183"/>
      <c r="I2412" s="184"/>
      <c r="J2412" s="183"/>
    </row>
    <row r="2413" spans="3:10">
      <c r="C2413" s="183"/>
      <c r="D2413" s="183"/>
      <c r="E2413" s="184"/>
      <c r="F2413" s="183"/>
      <c r="G2413" s="184"/>
      <c r="H2413" s="183"/>
      <c r="I2413" s="184"/>
      <c r="J2413" s="183"/>
    </row>
    <row r="2414" spans="3:10">
      <c r="C2414" s="183"/>
      <c r="D2414" s="183"/>
      <c r="E2414" s="184"/>
      <c r="F2414" s="183"/>
      <c r="G2414" s="184"/>
      <c r="H2414" s="183"/>
      <c r="I2414" s="184"/>
      <c r="J2414" s="183"/>
    </row>
    <row r="2415" spans="3:10">
      <c r="C2415" s="183"/>
      <c r="D2415" s="183"/>
      <c r="E2415" s="184"/>
      <c r="F2415" s="183"/>
      <c r="G2415" s="184"/>
      <c r="H2415" s="183"/>
      <c r="I2415" s="184"/>
      <c r="J2415" s="183"/>
    </row>
    <row r="2416" spans="3:10">
      <c r="C2416" s="183"/>
      <c r="D2416" s="183"/>
      <c r="E2416" s="184"/>
      <c r="F2416" s="183"/>
      <c r="G2416" s="184"/>
      <c r="H2416" s="183"/>
      <c r="I2416" s="184"/>
      <c r="J2416" s="183"/>
    </row>
    <row r="2417" spans="3:10">
      <c r="C2417" s="183"/>
      <c r="D2417" s="183"/>
      <c r="E2417" s="184"/>
      <c r="F2417" s="183"/>
      <c r="G2417" s="184"/>
      <c r="H2417" s="183"/>
      <c r="I2417" s="184"/>
      <c r="J2417" s="183"/>
    </row>
    <row r="2418" spans="3:10">
      <c r="C2418" s="183"/>
      <c r="D2418" s="183"/>
      <c r="E2418" s="184"/>
      <c r="F2418" s="183"/>
      <c r="G2418" s="184"/>
      <c r="H2418" s="183"/>
      <c r="I2418" s="184"/>
      <c r="J2418" s="183"/>
    </row>
    <row r="2419" spans="3:10">
      <c r="C2419" s="183"/>
      <c r="D2419" s="183"/>
      <c r="E2419" s="184"/>
      <c r="F2419" s="183"/>
      <c r="G2419" s="184"/>
      <c r="H2419" s="183"/>
      <c r="I2419" s="184"/>
      <c r="J2419" s="183"/>
    </row>
    <row r="2420" spans="3:10">
      <c r="C2420" s="183"/>
      <c r="D2420" s="183"/>
      <c r="E2420" s="184"/>
      <c r="F2420" s="183"/>
      <c r="G2420" s="184"/>
      <c r="H2420" s="183"/>
      <c r="I2420" s="184"/>
      <c r="J2420" s="183"/>
    </row>
    <row r="2421" spans="3:10">
      <c r="C2421" s="183"/>
      <c r="D2421" s="183"/>
      <c r="E2421" s="184"/>
      <c r="F2421" s="183"/>
      <c r="G2421" s="184"/>
      <c r="H2421" s="183"/>
      <c r="I2421" s="184"/>
      <c r="J2421" s="183"/>
    </row>
    <row r="2422" spans="3:10">
      <c r="C2422" s="183"/>
      <c r="D2422" s="183"/>
      <c r="E2422" s="184"/>
      <c r="F2422" s="183"/>
      <c r="G2422" s="184"/>
      <c r="H2422" s="183"/>
      <c r="I2422" s="184"/>
      <c r="J2422" s="183"/>
    </row>
    <row r="2423" spans="3:10">
      <c r="C2423" s="183"/>
      <c r="D2423" s="183"/>
      <c r="E2423" s="184"/>
      <c r="F2423" s="183"/>
      <c r="G2423" s="184"/>
      <c r="H2423" s="183"/>
      <c r="I2423" s="184"/>
      <c r="J2423" s="183"/>
    </row>
    <row r="2424" spans="3:10">
      <c r="C2424" s="183"/>
      <c r="D2424" s="183"/>
      <c r="E2424" s="184"/>
      <c r="F2424" s="183"/>
      <c r="G2424" s="184"/>
      <c r="H2424" s="183"/>
      <c r="I2424" s="184"/>
      <c r="J2424" s="183"/>
    </row>
    <row r="2425" spans="3:10">
      <c r="C2425" s="183"/>
      <c r="D2425" s="183"/>
      <c r="E2425" s="184"/>
      <c r="F2425" s="183"/>
      <c r="G2425" s="184"/>
      <c r="H2425" s="183"/>
      <c r="I2425" s="184"/>
      <c r="J2425" s="183"/>
    </row>
    <row r="2426" spans="3:10">
      <c r="C2426" s="183"/>
      <c r="D2426" s="183"/>
      <c r="E2426" s="184"/>
      <c r="F2426" s="183"/>
      <c r="G2426" s="184"/>
      <c r="H2426" s="183"/>
      <c r="I2426" s="184"/>
      <c r="J2426" s="183"/>
    </row>
    <row r="2427" spans="3:10">
      <c r="C2427" s="183"/>
      <c r="D2427" s="183"/>
      <c r="E2427" s="184"/>
      <c r="F2427" s="183"/>
      <c r="G2427" s="184"/>
      <c r="H2427" s="183"/>
      <c r="I2427" s="184"/>
      <c r="J2427" s="183"/>
    </row>
    <row r="2428" spans="3:10">
      <c r="C2428" s="183"/>
      <c r="D2428" s="183"/>
      <c r="E2428" s="184"/>
      <c r="F2428" s="183"/>
      <c r="G2428" s="184"/>
      <c r="H2428" s="183"/>
      <c r="I2428" s="184"/>
      <c r="J2428" s="183"/>
    </row>
    <row r="2429" spans="3:10">
      <c r="C2429" s="183"/>
      <c r="D2429" s="183"/>
      <c r="E2429" s="184"/>
      <c r="F2429" s="183"/>
      <c r="G2429" s="184"/>
      <c r="H2429" s="183"/>
      <c r="I2429" s="184"/>
      <c r="J2429" s="183"/>
    </row>
    <row r="2430" spans="3:10">
      <c r="C2430" s="183"/>
      <c r="D2430" s="183"/>
      <c r="E2430" s="184"/>
      <c r="F2430" s="183"/>
      <c r="G2430" s="184"/>
      <c r="H2430" s="183"/>
      <c r="I2430" s="184"/>
      <c r="J2430" s="183"/>
    </row>
    <row r="2431" spans="3:10">
      <c r="C2431" s="183"/>
      <c r="D2431" s="183"/>
      <c r="E2431" s="184"/>
      <c r="F2431" s="183"/>
      <c r="G2431" s="184"/>
      <c r="H2431" s="183"/>
      <c r="I2431" s="184"/>
      <c r="J2431" s="183"/>
    </row>
    <row r="2432" spans="3:10">
      <c r="C2432" s="183"/>
      <c r="D2432" s="183"/>
      <c r="E2432" s="184"/>
      <c r="F2432" s="183"/>
      <c r="G2432" s="184"/>
      <c r="H2432" s="183"/>
      <c r="I2432" s="184"/>
      <c r="J2432" s="183"/>
    </row>
    <row r="2433" spans="3:10">
      <c r="C2433" s="183"/>
      <c r="D2433" s="183"/>
      <c r="E2433" s="184"/>
      <c r="F2433" s="183"/>
      <c r="G2433" s="184"/>
      <c r="H2433" s="183"/>
      <c r="I2433" s="184"/>
      <c r="J2433" s="183"/>
    </row>
    <row r="2434" spans="3:10">
      <c r="C2434" s="183"/>
      <c r="D2434" s="183"/>
      <c r="E2434" s="184"/>
      <c r="F2434" s="183"/>
      <c r="G2434" s="184"/>
      <c r="H2434" s="183"/>
      <c r="I2434" s="184"/>
      <c r="J2434" s="183"/>
    </row>
    <row r="2435" spans="3:10">
      <c r="C2435" s="183"/>
      <c r="D2435" s="183"/>
      <c r="E2435" s="184"/>
      <c r="F2435" s="183"/>
      <c r="G2435" s="184"/>
      <c r="H2435" s="183"/>
      <c r="I2435" s="184"/>
      <c r="J2435" s="183"/>
    </row>
    <row r="2436" spans="3:10">
      <c r="C2436" s="183"/>
      <c r="D2436" s="183"/>
      <c r="E2436" s="184"/>
      <c r="F2436" s="183"/>
      <c r="G2436" s="184"/>
      <c r="H2436" s="183"/>
      <c r="I2436" s="184"/>
      <c r="J2436" s="183"/>
    </row>
    <row r="2437" spans="3:10">
      <c r="C2437" s="183"/>
      <c r="D2437" s="183"/>
      <c r="E2437" s="184"/>
      <c r="F2437" s="183"/>
      <c r="G2437" s="184"/>
      <c r="H2437" s="183"/>
      <c r="I2437" s="184"/>
      <c r="J2437" s="183"/>
    </row>
    <row r="2438" spans="3:10">
      <c r="C2438" s="183"/>
      <c r="D2438" s="183"/>
      <c r="E2438" s="184"/>
      <c r="F2438" s="183"/>
      <c r="G2438" s="184"/>
      <c r="H2438" s="183"/>
      <c r="I2438" s="184"/>
      <c r="J2438" s="183"/>
    </row>
    <row r="2439" spans="3:10">
      <c r="C2439" s="183"/>
      <c r="D2439" s="183"/>
      <c r="E2439" s="184"/>
      <c r="F2439" s="183"/>
      <c r="G2439" s="184"/>
      <c r="H2439" s="183"/>
      <c r="I2439" s="184"/>
      <c r="J2439" s="183"/>
    </row>
    <row r="2440" spans="3:10">
      <c r="C2440" s="183"/>
      <c r="D2440" s="183"/>
      <c r="E2440" s="184"/>
      <c r="F2440" s="183"/>
      <c r="G2440" s="184"/>
      <c r="H2440" s="183"/>
      <c r="I2440" s="184"/>
      <c r="J2440" s="183"/>
    </row>
    <row r="2441" spans="3:10">
      <c r="C2441" s="183"/>
      <c r="D2441" s="183"/>
      <c r="E2441" s="184"/>
      <c r="F2441" s="183"/>
      <c r="G2441" s="184"/>
      <c r="H2441" s="183"/>
      <c r="I2441" s="184"/>
      <c r="J2441" s="183"/>
    </row>
    <row r="2442" spans="3:10">
      <c r="C2442" s="183"/>
      <c r="D2442" s="183"/>
      <c r="E2442" s="184"/>
      <c r="F2442" s="183"/>
      <c r="G2442" s="184"/>
      <c r="H2442" s="183"/>
      <c r="I2442" s="184"/>
      <c r="J2442" s="183"/>
    </row>
    <row r="2443" spans="3:10">
      <c r="C2443" s="183"/>
      <c r="D2443" s="183"/>
      <c r="E2443" s="184"/>
      <c r="F2443" s="183"/>
      <c r="G2443" s="184"/>
      <c r="H2443" s="183"/>
      <c r="I2443" s="184"/>
      <c r="J2443" s="183"/>
    </row>
    <row r="2444" spans="3:10">
      <c r="C2444" s="183"/>
      <c r="D2444" s="183"/>
      <c r="E2444" s="184"/>
      <c r="F2444" s="183"/>
      <c r="G2444" s="184"/>
      <c r="H2444" s="183"/>
      <c r="I2444" s="184"/>
      <c r="J2444" s="183"/>
    </row>
    <row r="2445" spans="3:10">
      <c r="C2445" s="183"/>
      <c r="D2445" s="183"/>
      <c r="E2445" s="184"/>
      <c r="F2445" s="183"/>
      <c r="G2445" s="184"/>
      <c r="H2445" s="183"/>
      <c r="I2445" s="184"/>
      <c r="J2445" s="183"/>
    </row>
    <row r="2446" spans="3:10">
      <c r="C2446" s="183"/>
      <c r="D2446" s="183"/>
      <c r="E2446" s="184"/>
      <c r="F2446" s="183"/>
      <c r="G2446" s="184"/>
      <c r="H2446" s="183"/>
      <c r="I2446" s="184"/>
      <c r="J2446" s="183"/>
    </row>
    <row r="2447" spans="3:10">
      <c r="C2447" s="183"/>
      <c r="D2447" s="183"/>
      <c r="E2447" s="184"/>
      <c r="F2447" s="183"/>
      <c r="G2447" s="184"/>
      <c r="H2447" s="183"/>
      <c r="I2447" s="184"/>
      <c r="J2447" s="183"/>
    </row>
    <row r="2448" spans="3:10">
      <c r="C2448" s="183"/>
      <c r="D2448" s="183"/>
      <c r="E2448" s="184"/>
      <c r="F2448" s="183"/>
      <c r="G2448" s="184"/>
      <c r="H2448" s="183"/>
      <c r="I2448" s="184"/>
      <c r="J2448" s="183"/>
    </row>
    <row r="2449" spans="3:10">
      <c r="C2449" s="183"/>
      <c r="D2449" s="183"/>
      <c r="E2449" s="184"/>
      <c r="F2449" s="183"/>
      <c r="G2449" s="184"/>
      <c r="H2449" s="183"/>
      <c r="I2449" s="184"/>
      <c r="J2449" s="183"/>
    </row>
    <row r="2450" spans="3:10">
      <c r="C2450" s="183"/>
      <c r="D2450" s="183"/>
      <c r="E2450" s="184"/>
      <c r="F2450" s="183"/>
      <c r="G2450" s="184"/>
      <c r="H2450" s="183"/>
      <c r="I2450" s="184"/>
      <c r="J2450" s="183"/>
    </row>
    <row r="2451" spans="3:10">
      <c r="C2451" s="183"/>
      <c r="D2451" s="183"/>
      <c r="E2451" s="184"/>
      <c r="F2451" s="183"/>
      <c r="G2451" s="184"/>
      <c r="H2451" s="183"/>
      <c r="I2451" s="184"/>
      <c r="J2451" s="183"/>
    </row>
    <row r="2452" spans="3:10">
      <c r="C2452" s="183"/>
      <c r="D2452" s="183"/>
      <c r="E2452" s="184"/>
      <c r="F2452" s="183"/>
      <c r="G2452" s="184"/>
      <c r="H2452" s="183"/>
      <c r="I2452" s="184"/>
      <c r="J2452" s="183"/>
    </row>
    <row r="2453" spans="3:10">
      <c r="C2453" s="183"/>
      <c r="D2453" s="183"/>
      <c r="E2453" s="184"/>
      <c r="F2453" s="183"/>
      <c r="G2453" s="184"/>
      <c r="H2453" s="183"/>
      <c r="I2453" s="184"/>
      <c r="J2453" s="183"/>
    </row>
    <row r="2454" spans="3:10">
      <c r="C2454" s="183"/>
      <c r="D2454" s="183"/>
      <c r="E2454" s="184"/>
      <c r="F2454" s="183"/>
      <c r="G2454" s="184"/>
      <c r="H2454" s="183"/>
      <c r="I2454" s="184"/>
      <c r="J2454" s="183"/>
    </row>
    <row r="2455" spans="3:10">
      <c r="C2455" s="183"/>
      <c r="D2455" s="183"/>
      <c r="E2455" s="184"/>
      <c r="F2455" s="183"/>
      <c r="G2455" s="184"/>
      <c r="H2455" s="183"/>
      <c r="I2455" s="184"/>
      <c r="J2455" s="183"/>
    </row>
    <row r="2456" spans="3:10">
      <c r="C2456" s="183"/>
      <c r="D2456" s="183"/>
      <c r="E2456" s="184"/>
      <c r="F2456" s="183"/>
      <c r="G2456" s="184"/>
      <c r="H2456" s="183"/>
      <c r="I2456" s="184"/>
      <c r="J2456" s="183"/>
    </row>
    <row r="2457" spans="3:10">
      <c r="C2457" s="183"/>
      <c r="D2457" s="183"/>
      <c r="E2457" s="184"/>
      <c r="F2457" s="183"/>
      <c r="G2457" s="184"/>
      <c r="H2457" s="183"/>
      <c r="I2457" s="184"/>
      <c r="J2457" s="183"/>
    </row>
    <row r="2458" spans="3:10">
      <c r="C2458" s="183"/>
      <c r="D2458" s="183"/>
      <c r="E2458" s="184"/>
      <c r="F2458" s="183"/>
      <c r="G2458" s="184"/>
      <c r="H2458" s="183"/>
      <c r="I2458" s="184"/>
      <c r="J2458" s="183"/>
    </row>
    <row r="2459" spans="3:10">
      <c r="C2459" s="183"/>
      <c r="D2459" s="183"/>
      <c r="E2459" s="184"/>
      <c r="F2459" s="183"/>
      <c r="G2459" s="184"/>
      <c r="H2459" s="183"/>
      <c r="I2459" s="184"/>
      <c r="J2459" s="183"/>
    </row>
    <row r="2460" spans="3:10">
      <c r="C2460" s="183"/>
      <c r="D2460" s="183"/>
      <c r="E2460" s="184"/>
      <c r="F2460" s="183"/>
      <c r="G2460" s="184"/>
      <c r="H2460" s="183"/>
      <c r="I2460" s="184"/>
      <c r="J2460" s="183"/>
    </row>
    <row r="2461" spans="3:10">
      <c r="C2461" s="183"/>
      <c r="D2461" s="183"/>
      <c r="E2461" s="184"/>
      <c r="F2461" s="183"/>
      <c r="G2461" s="184"/>
      <c r="H2461" s="183"/>
      <c r="I2461" s="184"/>
      <c r="J2461" s="183"/>
    </row>
    <row r="2462" spans="3:10">
      <c r="C2462" s="183"/>
      <c r="D2462" s="183"/>
      <c r="E2462" s="184"/>
      <c r="F2462" s="183"/>
      <c r="G2462" s="184"/>
      <c r="H2462" s="183"/>
      <c r="I2462" s="184"/>
      <c r="J2462" s="183"/>
    </row>
    <row r="2463" spans="3:10">
      <c r="C2463" s="183"/>
      <c r="D2463" s="183"/>
      <c r="E2463" s="184"/>
      <c r="F2463" s="183"/>
      <c r="G2463" s="184"/>
      <c r="H2463" s="183"/>
      <c r="I2463" s="184"/>
      <c r="J2463" s="183"/>
    </row>
    <row r="2464" spans="3:10">
      <c r="C2464" s="183"/>
      <c r="D2464" s="183"/>
      <c r="E2464" s="184"/>
      <c r="F2464" s="183"/>
      <c r="G2464" s="184"/>
      <c r="H2464" s="183"/>
      <c r="I2464" s="184"/>
      <c r="J2464" s="183"/>
    </row>
    <row r="2465" spans="3:10">
      <c r="C2465" s="183"/>
      <c r="D2465" s="183"/>
      <c r="E2465" s="184"/>
      <c r="F2465" s="183"/>
      <c r="G2465" s="184"/>
      <c r="H2465" s="183"/>
      <c r="I2465" s="184"/>
      <c r="J2465" s="183"/>
    </row>
    <row r="2466" spans="3:10">
      <c r="C2466" s="183"/>
      <c r="D2466" s="183"/>
      <c r="E2466" s="184"/>
      <c r="F2466" s="183"/>
      <c r="G2466" s="184"/>
      <c r="H2466" s="183"/>
      <c r="I2466" s="184"/>
      <c r="J2466" s="183"/>
    </row>
    <row r="2467" spans="3:10">
      <c r="C2467" s="183"/>
      <c r="D2467" s="183"/>
      <c r="E2467" s="184"/>
      <c r="F2467" s="183"/>
      <c r="G2467" s="184"/>
      <c r="H2467" s="183"/>
      <c r="I2467" s="184"/>
      <c r="J2467" s="183"/>
    </row>
    <row r="2468" spans="3:10">
      <c r="C2468" s="183"/>
      <c r="D2468" s="183"/>
      <c r="E2468" s="184"/>
      <c r="F2468" s="183"/>
      <c r="G2468" s="184"/>
      <c r="H2468" s="183"/>
      <c r="I2468" s="184"/>
      <c r="J2468" s="183"/>
    </row>
    <row r="2469" spans="3:10">
      <c r="C2469" s="183"/>
      <c r="D2469" s="183"/>
      <c r="E2469" s="184"/>
      <c r="F2469" s="183"/>
      <c r="G2469" s="184"/>
      <c r="H2469" s="183"/>
      <c r="I2469" s="184"/>
      <c r="J2469" s="183"/>
    </row>
    <row r="2470" spans="3:10">
      <c r="C2470" s="183"/>
      <c r="D2470" s="183"/>
      <c r="E2470" s="184"/>
      <c r="F2470" s="183"/>
      <c r="G2470" s="184"/>
      <c r="H2470" s="183"/>
      <c r="I2470" s="184"/>
      <c r="J2470" s="183"/>
    </row>
    <row r="2471" spans="3:10">
      <c r="C2471" s="183"/>
      <c r="D2471" s="183"/>
      <c r="E2471" s="184"/>
      <c r="F2471" s="183"/>
      <c r="G2471" s="184"/>
      <c r="H2471" s="183"/>
      <c r="I2471" s="184"/>
      <c r="J2471" s="183"/>
    </row>
    <row r="2472" spans="3:10">
      <c r="C2472" s="183"/>
      <c r="D2472" s="183"/>
      <c r="E2472" s="184"/>
      <c r="F2472" s="183"/>
      <c r="G2472" s="184"/>
      <c r="H2472" s="183"/>
      <c r="I2472" s="184"/>
      <c r="J2472" s="183"/>
    </row>
    <row r="2473" spans="3:10">
      <c r="C2473" s="183"/>
      <c r="D2473" s="183"/>
      <c r="E2473" s="184"/>
      <c r="F2473" s="183"/>
      <c r="G2473" s="184"/>
      <c r="H2473" s="183"/>
      <c r="I2473" s="184"/>
      <c r="J2473" s="183"/>
    </row>
    <row r="2474" spans="3:10">
      <c r="C2474" s="183"/>
      <c r="D2474" s="183"/>
      <c r="E2474" s="184"/>
      <c r="F2474" s="183"/>
      <c r="G2474" s="184"/>
      <c r="H2474" s="183"/>
      <c r="I2474" s="184"/>
      <c r="J2474" s="183"/>
    </row>
    <row r="2475" spans="3:10">
      <c r="C2475" s="183"/>
      <c r="D2475" s="183"/>
      <c r="E2475" s="184"/>
      <c r="F2475" s="183"/>
      <c r="G2475" s="184"/>
      <c r="H2475" s="183"/>
      <c r="I2475" s="184"/>
      <c r="J2475" s="183"/>
    </row>
    <row r="2476" spans="3:10">
      <c r="C2476" s="183"/>
      <c r="D2476" s="183"/>
      <c r="E2476" s="184"/>
      <c r="F2476" s="183"/>
      <c r="G2476" s="184"/>
      <c r="H2476" s="183"/>
      <c r="I2476" s="184"/>
      <c r="J2476" s="183"/>
    </row>
    <row r="2477" spans="3:10">
      <c r="C2477" s="183"/>
      <c r="D2477" s="183"/>
      <c r="E2477" s="184"/>
      <c r="F2477" s="183"/>
      <c r="G2477" s="184"/>
      <c r="H2477" s="183"/>
      <c r="I2477" s="184"/>
      <c r="J2477" s="183"/>
    </row>
    <row r="2478" spans="3:10">
      <c r="C2478" s="183"/>
      <c r="D2478" s="183"/>
      <c r="E2478" s="184"/>
      <c r="F2478" s="183"/>
      <c r="G2478" s="184"/>
      <c r="H2478" s="183"/>
      <c r="I2478" s="184"/>
      <c r="J2478" s="183"/>
    </row>
    <row r="2479" spans="3:10">
      <c r="C2479" s="183"/>
      <c r="D2479" s="183"/>
      <c r="E2479" s="184"/>
      <c r="F2479" s="183"/>
      <c r="G2479" s="184"/>
      <c r="H2479" s="183"/>
      <c r="I2479" s="184"/>
      <c r="J2479" s="183"/>
    </row>
    <row r="2480" spans="3:10">
      <c r="C2480" s="183"/>
      <c r="D2480" s="183"/>
      <c r="E2480" s="184"/>
      <c r="F2480" s="183"/>
      <c r="G2480" s="184"/>
      <c r="H2480" s="183"/>
      <c r="I2480" s="184"/>
      <c r="J2480" s="183"/>
    </row>
    <row r="2481" spans="3:10">
      <c r="C2481" s="183"/>
      <c r="D2481" s="183"/>
      <c r="E2481" s="184"/>
      <c r="F2481" s="183"/>
      <c r="G2481" s="184"/>
      <c r="H2481" s="183"/>
      <c r="I2481" s="184"/>
      <c r="J2481" s="183"/>
    </row>
    <row r="2482" spans="3:10">
      <c r="C2482" s="183"/>
      <c r="D2482" s="183"/>
      <c r="E2482" s="184"/>
      <c r="F2482" s="183"/>
      <c r="G2482" s="184"/>
      <c r="H2482" s="183"/>
      <c r="I2482" s="184"/>
      <c r="J2482" s="183"/>
    </row>
    <row r="2483" spans="3:10">
      <c r="C2483" s="183"/>
      <c r="D2483" s="183"/>
      <c r="E2483" s="184"/>
      <c r="F2483" s="183"/>
      <c r="G2483" s="184"/>
      <c r="H2483" s="183"/>
      <c r="I2483" s="184"/>
      <c r="J2483" s="183"/>
    </row>
    <row r="2484" spans="3:10">
      <c r="C2484" s="183"/>
      <c r="D2484" s="183"/>
      <c r="E2484" s="184"/>
      <c r="F2484" s="183"/>
      <c r="G2484" s="184"/>
      <c r="H2484" s="183"/>
      <c r="I2484" s="184"/>
      <c r="J2484" s="183"/>
    </row>
    <row r="2485" spans="3:10">
      <c r="C2485" s="183"/>
      <c r="D2485" s="183"/>
      <c r="E2485" s="184"/>
      <c r="F2485" s="183"/>
      <c r="G2485" s="184"/>
      <c r="H2485" s="183"/>
      <c r="I2485" s="184"/>
      <c r="J2485" s="183"/>
    </row>
    <row r="2486" spans="3:10">
      <c r="C2486" s="183"/>
      <c r="D2486" s="183"/>
      <c r="E2486" s="184"/>
      <c r="F2486" s="183"/>
      <c r="G2486" s="184"/>
      <c r="H2486" s="183"/>
      <c r="I2486" s="184"/>
      <c r="J2486" s="183"/>
    </row>
    <row r="2487" spans="3:10">
      <c r="C2487" s="183"/>
      <c r="D2487" s="183"/>
      <c r="E2487" s="184"/>
      <c r="F2487" s="183"/>
      <c r="G2487" s="184"/>
      <c r="H2487" s="183"/>
      <c r="I2487" s="184"/>
      <c r="J2487" s="183"/>
    </row>
    <row r="2488" spans="3:10">
      <c r="C2488" s="183"/>
      <c r="D2488" s="183"/>
      <c r="E2488" s="184"/>
      <c r="F2488" s="183"/>
      <c r="G2488" s="184"/>
      <c r="H2488" s="183"/>
      <c r="I2488" s="184"/>
      <c r="J2488" s="183"/>
    </row>
    <row r="2489" spans="3:10">
      <c r="C2489" s="183"/>
      <c r="D2489" s="183"/>
      <c r="E2489" s="184"/>
      <c r="F2489" s="183"/>
      <c r="G2489" s="184"/>
      <c r="H2489" s="183"/>
      <c r="I2489" s="184"/>
      <c r="J2489" s="183"/>
    </row>
    <row r="2490" spans="3:10">
      <c r="C2490" s="183"/>
      <c r="D2490" s="183"/>
      <c r="E2490" s="184"/>
      <c r="F2490" s="183"/>
      <c r="G2490" s="184"/>
      <c r="H2490" s="183"/>
      <c r="I2490" s="184"/>
      <c r="J2490" s="183"/>
    </row>
    <row r="2491" spans="3:10">
      <c r="C2491" s="183"/>
      <c r="D2491" s="183"/>
      <c r="E2491" s="184"/>
      <c r="F2491" s="183"/>
      <c r="G2491" s="184"/>
      <c r="H2491" s="183"/>
      <c r="I2491" s="184"/>
      <c r="J2491" s="183"/>
    </row>
    <row r="2492" spans="3:10">
      <c r="C2492" s="183"/>
      <c r="D2492" s="183"/>
      <c r="E2492" s="184"/>
      <c r="F2492" s="183"/>
      <c r="G2492" s="184"/>
      <c r="H2492" s="183"/>
      <c r="I2492" s="184"/>
      <c r="J2492" s="183"/>
    </row>
    <row r="2493" spans="3:10">
      <c r="C2493" s="183"/>
      <c r="D2493" s="183"/>
      <c r="E2493" s="184"/>
      <c r="F2493" s="183"/>
      <c r="G2493" s="184"/>
      <c r="H2493" s="183"/>
      <c r="I2493" s="184"/>
      <c r="J2493" s="183"/>
    </row>
    <row r="2494" spans="3:10">
      <c r="C2494" s="183"/>
      <c r="D2494" s="183"/>
      <c r="E2494" s="184"/>
      <c r="F2494" s="183"/>
      <c r="G2494" s="184"/>
      <c r="H2494" s="183"/>
      <c r="I2494" s="184"/>
      <c r="J2494" s="183"/>
    </row>
    <row r="2495" spans="3:10">
      <c r="C2495" s="183"/>
      <c r="D2495" s="183"/>
      <c r="E2495" s="184"/>
      <c r="F2495" s="183"/>
      <c r="G2495" s="184"/>
      <c r="H2495" s="183"/>
      <c r="I2495" s="184"/>
      <c r="J2495" s="183"/>
    </row>
    <row r="2496" spans="3:10">
      <c r="C2496" s="183"/>
      <c r="D2496" s="183"/>
      <c r="E2496" s="184"/>
      <c r="F2496" s="183"/>
      <c r="G2496" s="184"/>
      <c r="H2496" s="183"/>
      <c r="I2496" s="184"/>
      <c r="J2496" s="183"/>
    </row>
    <row r="2497" spans="3:10">
      <c r="C2497" s="183"/>
      <c r="D2497" s="183"/>
      <c r="E2497" s="184"/>
      <c r="F2497" s="183"/>
      <c r="G2497" s="184"/>
      <c r="H2497" s="183"/>
      <c r="I2497" s="184"/>
      <c r="J2497" s="183"/>
    </row>
    <row r="2498" spans="3:10">
      <c r="C2498" s="183"/>
      <c r="D2498" s="183"/>
      <c r="E2498" s="184"/>
      <c r="F2498" s="183"/>
      <c r="G2498" s="184"/>
      <c r="H2498" s="183"/>
      <c r="I2498" s="184"/>
      <c r="J2498" s="183"/>
    </row>
    <row r="2499" spans="3:10">
      <c r="C2499" s="183"/>
      <c r="D2499" s="183"/>
      <c r="E2499" s="184"/>
      <c r="F2499" s="183"/>
      <c r="G2499" s="184"/>
      <c r="H2499" s="183"/>
      <c r="I2499" s="184"/>
      <c r="J2499" s="183"/>
    </row>
    <row r="2500" spans="3:10">
      <c r="C2500" s="183"/>
      <c r="D2500" s="183"/>
      <c r="E2500" s="184"/>
      <c r="F2500" s="183"/>
      <c r="G2500" s="184"/>
      <c r="H2500" s="183"/>
      <c r="I2500" s="184"/>
      <c r="J2500" s="183"/>
    </row>
    <row r="2501" spans="3:10">
      <c r="C2501" s="183"/>
      <c r="D2501" s="183"/>
      <c r="E2501" s="184"/>
      <c r="F2501" s="183"/>
      <c r="G2501" s="184"/>
      <c r="H2501" s="183"/>
      <c r="I2501" s="184"/>
      <c r="J2501" s="183"/>
    </row>
    <row r="2502" spans="3:10">
      <c r="C2502" s="183"/>
      <c r="D2502" s="183"/>
      <c r="E2502" s="184"/>
      <c r="F2502" s="183"/>
      <c r="G2502" s="184"/>
      <c r="H2502" s="183"/>
      <c r="I2502" s="184"/>
      <c r="J2502" s="183"/>
    </row>
    <row r="2503" spans="3:10">
      <c r="C2503" s="183"/>
      <c r="D2503" s="183"/>
      <c r="E2503" s="184"/>
      <c r="F2503" s="183"/>
      <c r="G2503" s="184"/>
      <c r="H2503" s="183"/>
      <c r="I2503" s="184"/>
      <c r="J2503" s="183"/>
    </row>
    <row r="2504" spans="3:10">
      <c r="C2504" s="183"/>
      <c r="D2504" s="183"/>
      <c r="E2504" s="184"/>
      <c r="F2504" s="183"/>
      <c r="G2504" s="184"/>
      <c r="H2504" s="183"/>
      <c r="I2504" s="184"/>
      <c r="J2504" s="183"/>
    </row>
    <row r="2505" spans="3:10">
      <c r="C2505" s="183"/>
      <c r="D2505" s="183"/>
      <c r="E2505" s="184"/>
      <c r="F2505" s="183"/>
      <c r="G2505" s="184"/>
      <c r="H2505" s="183"/>
      <c r="I2505" s="184"/>
      <c r="J2505" s="183"/>
    </row>
    <row r="2506" spans="3:10">
      <c r="C2506" s="183"/>
      <c r="D2506" s="183"/>
      <c r="E2506" s="184"/>
      <c r="F2506" s="183"/>
      <c r="G2506" s="184"/>
      <c r="H2506" s="183"/>
      <c r="I2506" s="184"/>
      <c r="J2506" s="183"/>
    </row>
    <row r="2507" spans="3:10">
      <c r="C2507" s="183"/>
      <c r="D2507" s="183"/>
      <c r="E2507" s="184"/>
      <c r="F2507" s="183"/>
      <c r="G2507" s="184"/>
      <c r="H2507" s="183"/>
      <c r="I2507" s="184"/>
      <c r="J2507" s="183"/>
    </row>
    <row r="2508" spans="3:10">
      <c r="C2508" s="183"/>
      <c r="D2508" s="183"/>
      <c r="E2508" s="184"/>
      <c r="F2508" s="183"/>
      <c r="G2508" s="184"/>
      <c r="H2508" s="183"/>
      <c r="I2508" s="184"/>
      <c r="J2508" s="183"/>
    </row>
    <row r="2509" spans="3:10">
      <c r="C2509" s="183"/>
      <c r="D2509" s="183"/>
      <c r="E2509" s="184"/>
      <c r="F2509" s="183"/>
      <c r="G2509" s="184"/>
      <c r="H2509" s="183"/>
      <c r="I2509" s="184"/>
      <c r="J2509" s="183"/>
    </row>
    <row r="2510" spans="3:10">
      <c r="C2510" s="183"/>
      <c r="D2510" s="183"/>
      <c r="E2510" s="184"/>
      <c r="F2510" s="183"/>
      <c r="G2510" s="184"/>
      <c r="H2510" s="183"/>
      <c r="I2510" s="184"/>
      <c r="J2510" s="183"/>
    </row>
    <row r="2511" spans="3:10">
      <c r="C2511" s="183"/>
      <c r="D2511" s="183"/>
      <c r="E2511" s="184"/>
      <c r="F2511" s="183"/>
      <c r="G2511" s="184"/>
      <c r="H2511" s="183"/>
      <c r="I2511" s="184"/>
      <c r="J2511" s="183"/>
    </row>
    <row r="2512" spans="3:10">
      <c r="C2512" s="183"/>
      <c r="D2512" s="183"/>
      <c r="E2512" s="184"/>
      <c r="F2512" s="183"/>
      <c r="G2512" s="184"/>
      <c r="H2512" s="183"/>
      <c r="I2512" s="184"/>
      <c r="J2512" s="183"/>
    </row>
    <row r="2513" spans="3:10">
      <c r="C2513" s="183"/>
      <c r="D2513" s="183"/>
      <c r="E2513" s="184"/>
      <c r="F2513" s="183"/>
      <c r="G2513" s="184"/>
      <c r="H2513" s="183"/>
      <c r="I2513" s="184"/>
      <c r="J2513" s="183"/>
    </row>
    <row r="2514" spans="3:10">
      <c r="C2514" s="183"/>
      <c r="D2514" s="183"/>
      <c r="E2514" s="184"/>
      <c r="F2514" s="183"/>
      <c r="G2514" s="184"/>
      <c r="H2514" s="183"/>
      <c r="I2514" s="184"/>
      <c r="J2514" s="183"/>
    </row>
    <row r="2515" spans="3:10">
      <c r="C2515" s="183"/>
      <c r="D2515" s="183"/>
      <c r="E2515" s="184"/>
      <c r="F2515" s="183"/>
      <c r="G2515" s="184"/>
      <c r="H2515" s="183"/>
      <c r="I2515" s="184"/>
      <c r="J2515" s="183"/>
    </row>
    <row r="2516" spans="3:10">
      <c r="C2516" s="183"/>
      <c r="D2516" s="183"/>
      <c r="E2516" s="184"/>
      <c r="F2516" s="183"/>
      <c r="G2516" s="184"/>
      <c r="H2516" s="183"/>
      <c r="I2516" s="184"/>
      <c r="J2516" s="183"/>
    </row>
    <row r="2517" spans="3:10">
      <c r="C2517" s="183"/>
      <c r="D2517" s="183"/>
      <c r="E2517" s="184"/>
      <c r="F2517" s="183"/>
      <c r="G2517" s="184"/>
      <c r="H2517" s="183"/>
      <c r="I2517" s="184"/>
      <c r="J2517" s="183"/>
    </row>
    <row r="2518" spans="3:10">
      <c r="C2518" s="183"/>
      <c r="D2518" s="183"/>
      <c r="E2518" s="184"/>
      <c r="F2518" s="183"/>
      <c r="G2518" s="184"/>
      <c r="H2518" s="183"/>
      <c r="I2518" s="184"/>
      <c r="J2518" s="183"/>
    </row>
    <row r="2519" spans="3:10">
      <c r="C2519" s="183"/>
      <c r="D2519" s="183"/>
      <c r="E2519" s="184"/>
      <c r="F2519" s="183"/>
      <c r="G2519" s="184"/>
      <c r="H2519" s="183"/>
      <c r="I2519" s="184"/>
      <c r="J2519" s="183"/>
    </row>
    <row r="2520" spans="3:10">
      <c r="C2520" s="183"/>
      <c r="D2520" s="183"/>
      <c r="E2520" s="184"/>
      <c r="F2520" s="183"/>
      <c r="G2520" s="184"/>
      <c r="H2520" s="183"/>
      <c r="I2520" s="184"/>
      <c r="J2520" s="183"/>
    </row>
    <row r="2521" spans="3:10">
      <c r="C2521" s="183"/>
      <c r="D2521" s="183"/>
      <c r="E2521" s="184"/>
      <c r="F2521" s="183"/>
      <c r="G2521" s="184"/>
      <c r="H2521" s="183"/>
      <c r="I2521" s="184"/>
      <c r="J2521" s="183"/>
    </row>
    <row r="2522" spans="3:10">
      <c r="C2522" s="183"/>
      <c r="D2522" s="183"/>
      <c r="E2522" s="184"/>
      <c r="F2522" s="183"/>
      <c r="G2522" s="184"/>
      <c r="H2522" s="183"/>
      <c r="I2522" s="184"/>
      <c r="J2522" s="183"/>
    </row>
    <row r="2523" spans="3:10">
      <c r="C2523" s="183"/>
      <c r="D2523" s="183"/>
      <c r="E2523" s="184"/>
      <c r="F2523" s="183"/>
      <c r="G2523" s="184"/>
      <c r="H2523" s="183"/>
      <c r="I2523" s="184"/>
      <c r="J2523" s="183"/>
    </row>
    <row r="2524" spans="3:10">
      <c r="C2524" s="183"/>
      <c r="D2524" s="183"/>
      <c r="E2524" s="184"/>
      <c r="F2524" s="183"/>
      <c r="G2524" s="184"/>
      <c r="H2524" s="183"/>
      <c r="I2524" s="184"/>
      <c r="J2524" s="183"/>
    </row>
    <row r="2525" spans="3:10">
      <c r="C2525" s="183"/>
      <c r="D2525" s="183"/>
      <c r="E2525" s="184"/>
      <c r="F2525" s="183"/>
      <c r="G2525" s="184"/>
      <c r="H2525" s="183"/>
      <c r="I2525" s="184"/>
      <c r="J2525" s="183"/>
    </row>
    <row r="2526" spans="3:10">
      <c r="C2526" s="183"/>
      <c r="D2526" s="183"/>
      <c r="E2526" s="184"/>
      <c r="F2526" s="183"/>
      <c r="G2526" s="184"/>
      <c r="H2526" s="183"/>
      <c r="I2526" s="184"/>
      <c r="J2526" s="183"/>
    </row>
    <row r="2527" spans="3:10">
      <c r="C2527" s="183"/>
      <c r="D2527" s="183"/>
      <c r="E2527" s="184"/>
      <c r="F2527" s="183"/>
      <c r="G2527" s="184"/>
      <c r="H2527" s="183"/>
      <c r="I2527" s="184"/>
      <c r="J2527" s="183"/>
    </row>
    <row r="2528" spans="3:10">
      <c r="C2528" s="183"/>
      <c r="D2528" s="183"/>
      <c r="E2528" s="184"/>
      <c r="F2528" s="183"/>
      <c r="G2528" s="184"/>
      <c r="H2528" s="183"/>
      <c r="I2528" s="184"/>
      <c r="J2528" s="183"/>
    </row>
    <row r="2529" spans="3:10">
      <c r="C2529" s="183"/>
      <c r="D2529" s="183"/>
      <c r="E2529" s="184"/>
      <c r="F2529" s="183"/>
      <c r="G2529" s="184"/>
      <c r="H2529" s="183"/>
      <c r="I2529" s="184"/>
      <c r="J2529" s="183"/>
    </row>
    <row r="2530" spans="3:10">
      <c r="C2530" s="183"/>
      <c r="D2530" s="183"/>
      <c r="E2530" s="184"/>
      <c r="F2530" s="183"/>
      <c r="G2530" s="184"/>
      <c r="H2530" s="183"/>
      <c r="I2530" s="184"/>
      <c r="J2530" s="183"/>
    </row>
    <row r="2531" spans="3:10">
      <c r="C2531" s="183"/>
      <c r="D2531" s="183"/>
      <c r="E2531" s="184"/>
      <c r="F2531" s="183"/>
      <c r="G2531" s="184"/>
      <c r="H2531" s="183"/>
      <c r="I2531" s="184"/>
      <c r="J2531" s="183"/>
    </row>
    <row r="2532" spans="3:10">
      <c r="C2532" s="183"/>
      <c r="D2532" s="183"/>
      <c r="E2532" s="184"/>
      <c r="F2532" s="183"/>
      <c r="G2532" s="184"/>
      <c r="H2532" s="183"/>
      <c r="I2532" s="184"/>
      <c r="J2532" s="183"/>
    </row>
    <row r="2533" spans="3:10">
      <c r="C2533" s="183"/>
      <c r="D2533" s="183"/>
      <c r="E2533" s="184"/>
      <c r="F2533" s="183"/>
      <c r="G2533" s="184"/>
      <c r="H2533" s="183"/>
      <c r="I2533" s="184"/>
      <c r="J2533" s="183"/>
    </row>
    <row r="2534" spans="3:10">
      <c r="C2534" s="183"/>
      <c r="D2534" s="183"/>
      <c r="E2534" s="184"/>
      <c r="F2534" s="183"/>
      <c r="G2534" s="184"/>
      <c r="H2534" s="183"/>
      <c r="I2534" s="184"/>
      <c r="J2534" s="183"/>
    </row>
    <row r="2535" spans="3:10">
      <c r="C2535" s="183"/>
      <c r="D2535" s="183"/>
      <c r="E2535" s="184"/>
      <c r="F2535" s="183"/>
      <c r="G2535" s="184"/>
      <c r="H2535" s="183"/>
      <c r="I2535" s="184"/>
      <c r="J2535" s="183"/>
    </row>
    <row r="2536" spans="3:10">
      <c r="C2536" s="183"/>
      <c r="D2536" s="183"/>
      <c r="E2536" s="184"/>
      <c r="F2536" s="183"/>
      <c r="G2536" s="184"/>
      <c r="H2536" s="183"/>
      <c r="I2536" s="184"/>
      <c r="J2536" s="183"/>
    </row>
    <row r="2537" spans="3:10">
      <c r="C2537" s="183"/>
      <c r="D2537" s="183"/>
      <c r="E2537" s="184"/>
      <c r="F2537" s="183"/>
      <c r="G2537" s="184"/>
      <c r="H2537" s="183"/>
      <c r="I2537" s="184"/>
      <c r="J2537" s="183"/>
    </row>
    <row r="2538" spans="3:10">
      <c r="C2538" s="183"/>
      <c r="D2538" s="183"/>
      <c r="E2538" s="184"/>
      <c r="F2538" s="183"/>
      <c r="G2538" s="184"/>
      <c r="H2538" s="183"/>
      <c r="I2538" s="184"/>
      <c r="J2538" s="183"/>
    </row>
    <row r="2539" spans="3:10">
      <c r="C2539" s="183"/>
      <c r="D2539" s="183"/>
      <c r="E2539" s="184"/>
      <c r="F2539" s="183"/>
      <c r="G2539" s="184"/>
      <c r="H2539" s="183"/>
      <c r="I2539" s="184"/>
      <c r="J2539" s="183"/>
    </row>
    <row r="2540" spans="3:10">
      <c r="C2540" s="183"/>
      <c r="D2540" s="183"/>
      <c r="E2540" s="184"/>
      <c r="F2540" s="183"/>
      <c r="G2540" s="184"/>
      <c r="H2540" s="183"/>
      <c r="I2540" s="184"/>
      <c r="J2540" s="183"/>
    </row>
    <row r="2541" spans="3:10">
      <c r="C2541" s="183"/>
      <c r="D2541" s="183"/>
      <c r="E2541" s="184"/>
      <c r="F2541" s="183"/>
      <c r="G2541" s="184"/>
      <c r="H2541" s="183"/>
      <c r="I2541" s="184"/>
      <c r="J2541" s="183"/>
    </row>
    <row r="2542" spans="3:10">
      <c r="C2542" s="183"/>
      <c r="D2542" s="183"/>
      <c r="E2542" s="184"/>
      <c r="F2542" s="183"/>
      <c r="G2542" s="184"/>
      <c r="H2542" s="183"/>
      <c r="I2542" s="184"/>
      <c r="J2542" s="183"/>
    </row>
    <row r="2543" spans="3:10">
      <c r="C2543" s="183"/>
      <c r="D2543" s="183"/>
      <c r="E2543" s="184"/>
      <c r="F2543" s="183"/>
      <c r="G2543" s="184"/>
      <c r="H2543" s="183"/>
      <c r="I2543" s="184"/>
      <c r="J2543" s="183"/>
    </row>
    <row r="2544" spans="3:10">
      <c r="C2544" s="183"/>
      <c r="D2544" s="183"/>
      <c r="E2544" s="184"/>
      <c r="F2544" s="183"/>
      <c r="G2544" s="184"/>
      <c r="H2544" s="183"/>
      <c r="I2544" s="184"/>
      <c r="J2544" s="183"/>
    </row>
    <row r="2545" spans="3:10">
      <c r="C2545" s="183"/>
      <c r="D2545" s="183"/>
      <c r="E2545" s="184"/>
      <c r="F2545" s="183"/>
      <c r="G2545" s="184"/>
      <c r="H2545" s="183"/>
      <c r="I2545" s="184"/>
      <c r="J2545" s="183"/>
    </row>
    <row r="2546" spans="3:10">
      <c r="C2546" s="183"/>
      <c r="D2546" s="183"/>
      <c r="E2546" s="184"/>
      <c r="F2546" s="183"/>
      <c r="G2546" s="184"/>
      <c r="H2546" s="183"/>
      <c r="I2546" s="184"/>
      <c r="J2546" s="183"/>
    </row>
    <row r="2547" spans="3:10">
      <c r="C2547" s="183"/>
      <c r="D2547" s="183"/>
      <c r="E2547" s="184"/>
      <c r="F2547" s="183"/>
      <c r="G2547" s="184"/>
      <c r="H2547" s="183"/>
      <c r="I2547" s="184"/>
      <c r="J2547" s="183"/>
    </row>
    <row r="2548" spans="3:10">
      <c r="C2548" s="183"/>
      <c r="D2548" s="183"/>
      <c r="E2548" s="184"/>
      <c r="F2548" s="183"/>
      <c r="G2548" s="184"/>
      <c r="H2548" s="183"/>
      <c r="I2548" s="184"/>
      <c r="J2548" s="183"/>
    </row>
    <row r="2549" spans="3:10">
      <c r="C2549" s="183"/>
      <c r="D2549" s="183"/>
      <c r="E2549" s="184"/>
      <c r="F2549" s="183"/>
      <c r="G2549" s="184"/>
      <c r="H2549" s="183"/>
      <c r="I2549" s="184"/>
      <c r="J2549" s="183"/>
    </row>
    <row r="2550" spans="3:10">
      <c r="C2550" s="183"/>
      <c r="D2550" s="183"/>
      <c r="E2550" s="184"/>
      <c r="F2550" s="183"/>
      <c r="G2550" s="184"/>
      <c r="H2550" s="183"/>
      <c r="I2550" s="184"/>
      <c r="J2550" s="183"/>
    </row>
    <row r="2551" spans="3:10">
      <c r="C2551" s="183"/>
      <c r="D2551" s="183"/>
      <c r="E2551" s="184"/>
      <c r="F2551" s="183"/>
      <c r="G2551" s="184"/>
      <c r="H2551" s="183"/>
      <c r="I2551" s="184"/>
      <c r="J2551" s="183"/>
    </row>
    <row r="2552" spans="3:10">
      <c r="C2552" s="183"/>
      <c r="D2552" s="183"/>
      <c r="E2552" s="184"/>
      <c r="F2552" s="183"/>
      <c r="G2552" s="184"/>
      <c r="H2552" s="183"/>
      <c r="I2552" s="184"/>
      <c r="J2552" s="183"/>
    </row>
    <row r="2553" spans="3:10">
      <c r="C2553" s="183"/>
      <c r="D2553" s="183"/>
      <c r="E2553" s="184"/>
      <c r="F2553" s="183"/>
      <c r="G2553" s="184"/>
      <c r="H2553" s="183"/>
      <c r="I2553" s="184"/>
      <c r="J2553" s="183"/>
    </row>
    <row r="2554" spans="3:10">
      <c r="C2554" s="183"/>
      <c r="D2554" s="183"/>
      <c r="E2554" s="184"/>
      <c r="F2554" s="183"/>
      <c r="G2554" s="184"/>
      <c r="H2554" s="183"/>
      <c r="I2554" s="184"/>
      <c r="J2554" s="183"/>
    </row>
    <row r="2555" spans="3:10">
      <c r="C2555" s="183"/>
      <c r="D2555" s="183"/>
      <c r="E2555" s="184"/>
      <c r="F2555" s="183"/>
      <c r="G2555" s="184"/>
      <c r="H2555" s="183"/>
      <c r="I2555" s="184"/>
      <c r="J2555" s="183"/>
    </row>
    <row r="2556" spans="3:10">
      <c r="C2556" s="183"/>
      <c r="D2556" s="183"/>
      <c r="E2556" s="184"/>
      <c r="F2556" s="183"/>
      <c r="G2556" s="184"/>
      <c r="H2556" s="183"/>
      <c r="I2556" s="184"/>
      <c r="J2556" s="183"/>
    </row>
    <row r="2557" spans="3:10">
      <c r="C2557" s="183"/>
      <c r="D2557" s="183"/>
      <c r="E2557" s="184"/>
      <c r="F2557" s="183"/>
      <c r="G2557" s="184"/>
      <c r="H2557" s="183"/>
      <c r="I2557" s="184"/>
      <c r="J2557" s="183"/>
    </row>
    <row r="2558" spans="3:10">
      <c r="C2558" s="183"/>
      <c r="D2558" s="183"/>
      <c r="E2558" s="184"/>
      <c r="F2558" s="183"/>
      <c r="G2558" s="184"/>
      <c r="H2558" s="183"/>
      <c r="I2558" s="184"/>
      <c r="J2558" s="183"/>
    </row>
    <row r="2559" spans="3:10">
      <c r="C2559" s="183"/>
      <c r="D2559" s="183"/>
      <c r="E2559" s="184"/>
      <c r="F2559" s="183"/>
      <c r="G2559" s="184"/>
      <c r="H2559" s="183"/>
      <c r="I2559" s="184"/>
      <c r="J2559" s="183"/>
    </row>
    <row r="2560" spans="3:10">
      <c r="C2560" s="183"/>
      <c r="D2560" s="183"/>
      <c r="E2560" s="184"/>
      <c r="F2560" s="183"/>
      <c r="G2560" s="184"/>
      <c r="H2560" s="183"/>
      <c r="I2560" s="184"/>
      <c r="J2560" s="183"/>
    </row>
    <row r="2561" spans="3:10">
      <c r="C2561" s="183"/>
      <c r="D2561" s="183"/>
      <c r="E2561" s="184"/>
      <c r="F2561" s="183"/>
      <c r="G2561" s="184"/>
      <c r="H2561" s="183"/>
      <c r="I2561" s="184"/>
      <c r="J2561" s="183"/>
    </row>
    <row r="2562" spans="3:10">
      <c r="C2562" s="183"/>
      <c r="D2562" s="183"/>
      <c r="E2562" s="184"/>
      <c r="F2562" s="183"/>
      <c r="G2562" s="184"/>
      <c r="H2562" s="183"/>
      <c r="I2562" s="184"/>
      <c r="J2562" s="183"/>
    </row>
    <row r="2563" spans="3:10">
      <c r="C2563" s="183"/>
      <c r="D2563" s="183"/>
      <c r="E2563" s="184"/>
      <c r="F2563" s="183"/>
      <c r="G2563" s="184"/>
      <c r="H2563" s="183"/>
      <c r="I2563" s="184"/>
      <c r="J2563" s="183"/>
    </row>
    <row r="2564" spans="3:10">
      <c r="C2564" s="183"/>
      <c r="D2564" s="183"/>
      <c r="E2564" s="184"/>
      <c r="F2564" s="183"/>
      <c r="G2564" s="184"/>
      <c r="H2564" s="183"/>
      <c r="I2564" s="184"/>
      <c r="J2564" s="183"/>
    </row>
    <row r="2565" spans="3:10">
      <c r="C2565" s="183"/>
      <c r="D2565" s="183"/>
      <c r="E2565" s="184"/>
      <c r="F2565" s="183"/>
      <c r="G2565" s="184"/>
      <c r="H2565" s="183"/>
      <c r="I2565" s="184"/>
      <c r="J2565" s="183"/>
    </row>
    <row r="2566" spans="3:10">
      <c r="C2566" s="183"/>
      <c r="D2566" s="183"/>
      <c r="E2566" s="184"/>
      <c r="F2566" s="183"/>
      <c r="G2566" s="184"/>
      <c r="H2566" s="183"/>
      <c r="I2566" s="184"/>
      <c r="J2566" s="183"/>
    </row>
    <row r="2567" spans="3:10">
      <c r="C2567" s="183"/>
      <c r="D2567" s="183"/>
      <c r="E2567" s="184"/>
      <c r="F2567" s="183"/>
      <c r="G2567" s="184"/>
      <c r="H2567" s="183"/>
      <c r="I2567" s="184"/>
      <c r="J2567" s="183"/>
    </row>
    <row r="2568" spans="3:10">
      <c r="C2568" s="183"/>
      <c r="D2568" s="183"/>
      <c r="E2568" s="184"/>
      <c r="F2568" s="183"/>
      <c r="G2568" s="184"/>
      <c r="H2568" s="183"/>
      <c r="I2568" s="184"/>
      <c r="J2568" s="183"/>
    </row>
    <row r="2569" spans="3:10">
      <c r="C2569" s="183"/>
      <c r="D2569" s="183"/>
      <c r="E2569" s="184"/>
      <c r="F2569" s="183"/>
      <c r="G2569" s="184"/>
      <c r="H2569" s="183"/>
      <c r="I2569" s="184"/>
      <c r="J2569" s="183"/>
    </row>
    <row r="2570" spans="3:10">
      <c r="C2570" s="183"/>
      <c r="D2570" s="183"/>
      <c r="E2570" s="184"/>
      <c r="F2570" s="183"/>
      <c r="G2570" s="184"/>
      <c r="H2570" s="183"/>
      <c r="I2570" s="184"/>
      <c r="J2570" s="183"/>
    </row>
    <row r="2571" spans="3:10">
      <c r="C2571" s="183"/>
      <c r="D2571" s="183"/>
      <c r="E2571" s="184"/>
      <c r="F2571" s="183"/>
      <c r="G2571" s="184"/>
      <c r="H2571" s="183"/>
      <c r="I2571" s="184"/>
      <c r="J2571" s="183"/>
    </row>
    <row r="2572" spans="3:10">
      <c r="C2572" s="183"/>
      <c r="D2572" s="183"/>
      <c r="E2572" s="184"/>
      <c r="F2572" s="183"/>
      <c r="G2572" s="184"/>
      <c r="H2572" s="183"/>
      <c r="I2572" s="184"/>
      <c r="J2572" s="183"/>
    </row>
    <row r="2573" spans="3:10">
      <c r="C2573" s="183"/>
      <c r="D2573" s="183"/>
      <c r="E2573" s="184"/>
      <c r="F2573" s="183"/>
      <c r="G2573" s="184"/>
      <c r="H2573" s="183"/>
      <c r="I2573" s="184"/>
      <c r="J2573" s="183"/>
    </row>
    <row r="2574" spans="3:10">
      <c r="C2574" s="183"/>
      <c r="D2574" s="183"/>
      <c r="E2574" s="184"/>
      <c r="F2574" s="183"/>
      <c r="G2574" s="184"/>
      <c r="H2574" s="183"/>
      <c r="I2574" s="184"/>
      <c r="J2574" s="183"/>
    </row>
    <row r="2575" spans="3:10">
      <c r="C2575" s="183"/>
      <c r="D2575" s="183"/>
      <c r="E2575" s="184"/>
      <c r="F2575" s="183"/>
      <c r="G2575" s="184"/>
      <c r="H2575" s="183"/>
      <c r="I2575" s="184"/>
      <c r="J2575" s="183"/>
    </row>
    <row r="2576" spans="3:10">
      <c r="C2576" s="183"/>
      <c r="D2576" s="183"/>
      <c r="E2576" s="184"/>
      <c r="F2576" s="183"/>
      <c r="G2576" s="184"/>
      <c r="H2576" s="183"/>
      <c r="I2576" s="184"/>
      <c r="J2576" s="183"/>
    </row>
    <row r="2577" spans="3:10">
      <c r="C2577" s="183"/>
      <c r="D2577" s="183"/>
      <c r="E2577" s="184"/>
      <c r="F2577" s="183"/>
      <c r="G2577" s="184"/>
      <c r="H2577" s="183"/>
      <c r="I2577" s="184"/>
      <c r="J2577" s="183"/>
    </row>
    <row r="2578" spans="3:10">
      <c r="C2578" s="183"/>
      <c r="D2578" s="183"/>
      <c r="E2578" s="184"/>
      <c r="F2578" s="183"/>
      <c r="G2578" s="184"/>
      <c r="H2578" s="183"/>
      <c r="I2578" s="184"/>
      <c r="J2578" s="183"/>
    </row>
    <row r="2579" spans="3:10">
      <c r="C2579" s="183"/>
      <c r="D2579" s="183"/>
      <c r="E2579" s="184"/>
      <c r="F2579" s="183"/>
      <c r="G2579" s="184"/>
      <c r="H2579" s="183"/>
      <c r="I2579" s="184"/>
      <c r="J2579" s="183"/>
    </row>
    <row r="2580" spans="3:10">
      <c r="C2580" s="183"/>
      <c r="D2580" s="183"/>
      <c r="E2580" s="184"/>
      <c r="F2580" s="183"/>
      <c r="G2580" s="184"/>
      <c r="H2580" s="183"/>
      <c r="I2580" s="184"/>
      <c r="J2580" s="183"/>
    </row>
    <row r="2581" spans="3:10">
      <c r="C2581" s="183"/>
      <c r="D2581" s="183"/>
      <c r="E2581" s="184"/>
      <c r="F2581" s="183"/>
      <c r="G2581" s="184"/>
      <c r="H2581" s="183"/>
      <c r="I2581" s="184"/>
      <c r="J2581" s="183"/>
    </row>
    <row r="2582" spans="3:10">
      <c r="C2582" s="183"/>
      <c r="D2582" s="183"/>
      <c r="E2582" s="184"/>
      <c r="F2582" s="183"/>
      <c r="G2582" s="184"/>
      <c r="H2582" s="183"/>
      <c r="I2582" s="184"/>
      <c r="J2582" s="183"/>
    </row>
    <row r="2583" spans="3:10">
      <c r="C2583" s="183"/>
      <c r="D2583" s="183"/>
      <c r="E2583" s="184"/>
      <c r="F2583" s="183"/>
      <c r="G2583" s="184"/>
      <c r="H2583" s="183"/>
      <c r="I2583" s="184"/>
      <c r="J2583" s="183"/>
    </row>
    <row r="2584" spans="3:10">
      <c r="C2584" s="183"/>
      <c r="D2584" s="183"/>
      <c r="E2584" s="184"/>
      <c r="F2584" s="183"/>
      <c r="G2584" s="184"/>
      <c r="H2584" s="183"/>
      <c r="I2584" s="184"/>
      <c r="J2584" s="183"/>
    </row>
    <row r="2585" spans="3:10">
      <c r="C2585" s="183"/>
      <c r="D2585" s="183"/>
      <c r="E2585" s="184"/>
      <c r="F2585" s="183"/>
      <c r="G2585" s="184"/>
      <c r="H2585" s="183"/>
      <c r="I2585" s="184"/>
      <c r="J2585" s="183"/>
    </row>
    <row r="2586" spans="3:10">
      <c r="C2586" s="183"/>
      <c r="D2586" s="183"/>
      <c r="E2586" s="184"/>
      <c r="F2586" s="183"/>
      <c r="G2586" s="184"/>
      <c r="H2586" s="183"/>
      <c r="I2586" s="184"/>
      <c r="J2586" s="183"/>
    </row>
    <row r="2587" spans="3:10">
      <c r="C2587" s="183"/>
      <c r="D2587" s="183"/>
      <c r="E2587" s="184"/>
      <c r="F2587" s="183"/>
      <c r="G2587" s="184"/>
      <c r="H2587" s="183"/>
      <c r="I2587" s="184"/>
      <c r="J2587" s="183"/>
    </row>
    <row r="2588" spans="3:10">
      <c r="C2588" s="183"/>
      <c r="D2588" s="183"/>
      <c r="E2588" s="184"/>
      <c r="F2588" s="183"/>
      <c r="G2588" s="184"/>
      <c r="H2588" s="183"/>
      <c r="I2588" s="184"/>
      <c r="J2588" s="183"/>
    </row>
    <row r="2589" spans="3:10">
      <c r="C2589" s="183"/>
      <c r="D2589" s="183"/>
      <c r="E2589" s="184"/>
      <c r="F2589" s="183"/>
      <c r="G2589" s="184"/>
      <c r="H2589" s="183"/>
      <c r="I2589" s="184"/>
      <c r="J2589" s="183"/>
    </row>
    <row r="2590" spans="3:10">
      <c r="C2590" s="183"/>
      <c r="D2590" s="183"/>
      <c r="E2590" s="184"/>
      <c r="F2590" s="183"/>
      <c r="G2590" s="184"/>
      <c r="H2590" s="183"/>
      <c r="I2590" s="184"/>
      <c r="J2590" s="183"/>
    </row>
    <row r="2591" spans="3:10">
      <c r="C2591" s="183"/>
      <c r="D2591" s="183"/>
      <c r="E2591" s="184"/>
      <c r="F2591" s="183"/>
      <c r="G2591" s="184"/>
      <c r="H2591" s="183"/>
      <c r="I2591" s="184"/>
      <c r="J2591" s="183"/>
    </row>
    <row r="2592" spans="3:10">
      <c r="C2592" s="183"/>
      <c r="D2592" s="183"/>
      <c r="E2592" s="184"/>
      <c r="F2592" s="183"/>
      <c r="G2592" s="184"/>
      <c r="H2592" s="183"/>
      <c r="I2592" s="184"/>
      <c r="J2592" s="183"/>
    </row>
    <row r="2593" spans="3:10">
      <c r="C2593" s="183"/>
      <c r="D2593" s="183"/>
      <c r="E2593" s="184"/>
      <c r="F2593" s="183"/>
      <c r="G2593" s="184"/>
      <c r="H2593" s="183"/>
      <c r="I2593" s="184"/>
      <c r="J2593" s="183"/>
    </row>
    <row r="2594" spans="3:10">
      <c r="C2594" s="183"/>
      <c r="D2594" s="183"/>
      <c r="E2594" s="184"/>
      <c r="F2594" s="183"/>
      <c r="G2594" s="184"/>
      <c r="H2594" s="183"/>
      <c r="I2594" s="184"/>
      <c r="J2594" s="183"/>
    </row>
    <row r="2595" spans="3:10">
      <c r="C2595" s="183"/>
      <c r="D2595" s="183"/>
      <c r="E2595" s="184"/>
      <c r="F2595" s="183"/>
      <c r="G2595" s="184"/>
      <c r="H2595" s="183"/>
      <c r="I2595" s="184"/>
      <c r="J2595" s="183"/>
    </row>
    <row r="2596" spans="3:10">
      <c r="C2596" s="183"/>
      <c r="D2596" s="183"/>
      <c r="E2596" s="184"/>
      <c r="F2596" s="183"/>
      <c r="G2596" s="184"/>
      <c r="H2596" s="183"/>
      <c r="I2596" s="184"/>
      <c r="J2596" s="183"/>
    </row>
    <row r="2597" spans="3:10">
      <c r="C2597" s="183"/>
      <c r="D2597" s="183"/>
      <c r="E2597" s="184"/>
      <c r="F2597" s="183"/>
      <c r="G2597" s="184"/>
      <c r="H2597" s="183"/>
      <c r="I2597" s="184"/>
      <c r="J2597" s="183"/>
    </row>
    <row r="2598" spans="3:10">
      <c r="C2598" s="183"/>
      <c r="D2598" s="183"/>
      <c r="E2598" s="184"/>
      <c r="F2598" s="183"/>
      <c r="G2598" s="184"/>
      <c r="H2598" s="183"/>
      <c r="I2598" s="184"/>
      <c r="J2598" s="183"/>
    </row>
    <row r="2599" spans="3:10">
      <c r="C2599" s="183"/>
      <c r="D2599" s="183"/>
      <c r="E2599" s="184"/>
      <c r="F2599" s="183"/>
      <c r="G2599" s="184"/>
      <c r="H2599" s="183"/>
      <c r="I2599" s="184"/>
      <c r="J2599" s="183"/>
    </row>
    <row r="2600" spans="3:10">
      <c r="C2600" s="183"/>
      <c r="D2600" s="183"/>
      <c r="E2600" s="184"/>
      <c r="F2600" s="183"/>
      <c r="G2600" s="184"/>
      <c r="H2600" s="183"/>
      <c r="I2600" s="184"/>
      <c r="J2600" s="183"/>
    </row>
    <row r="2601" spans="3:10">
      <c r="C2601" s="183"/>
      <c r="D2601" s="183"/>
      <c r="E2601" s="184"/>
      <c r="F2601" s="183"/>
      <c r="G2601" s="184"/>
      <c r="H2601" s="183"/>
      <c r="I2601" s="184"/>
      <c r="J2601" s="183"/>
    </row>
    <row r="2602" spans="3:10">
      <c r="C2602" s="183"/>
      <c r="D2602" s="183"/>
      <c r="E2602" s="184"/>
      <c r="F2602" s="183"/>
      <c r="G2602" s="184"/>
      <c r="H2602" s="183"/>
      <c r="I2602" s="184"/>
      <c r="J2602" s="183"/>
    </row>
  </sheetData>
  <sheetProtection algorithmName="SHA-512" hashValue="W2KPykdBuqZk6NP4TotRR+KvvWjCzNVfozg7pyuMPJl1n2fkN1KGKbZeYkCzp/0kUGGReEqHSH3xSKZLtzjAKA==" saltValue="O4P2DMrK2ygWOPLD07XGUg==" spinCount="100000" sheet="1" formatColumns="0" selectLockedCells="1"/>
  <mergeCells count="10">
    <mergeCell ref="C127:D127"/>
    <mergeCell ref="I3:J3"/>
    <mergeCell ref="C114:D115"/>
    <mergeCell ref="C124:D125"/>
    <mergeCell ref="E48:F48"/>
    <mergeCell ref="E47:F47"/>
    <mergeCell ref="E10:F10"/>
    <mergeCell ref="E70:F70"/>
    <mergeCell ref="E9:F9"/>
    <mergeCell ref="C117:D117"/>
  </mergeCells>
  <conditionalFormatting sqref="G165:G174">
    <cfRule type="cellIs" dxfId="7" priority="8" operator="lessThan">
      <formula>0</formula>
    </cfRule>
  </conditionalFormatting>
  <conditionalFormatting sqref="H165">
    <cfRule type="expression" dxfId="6" priority="7">
      <formula>$G$165&lt;0</formula>
    </cfRule>
  </conditionalFormatting>
  <conditionalFormatting sqref="H167">
    <cfRule type="expression" dxfId="5" priority="6">
      <formula>$G$167&lt;0</formula>
    </cfRule>
  </conditionalFormatting>
  <conditionalFormatting sqref="H168">
    <cfRule type="expression" dxfId="4" priority="5">
      <formula>$G$168&lt;0</formula>
    </cfRule>
  </conditionalFormatting>
  <conditionalFormatting sqref="H170">
    <cfRule type="expression" dxfId="3" priority="4">
      <formula>$G$170&lt;0</formula>
    </cfRule>
  </conditionalFormatting>
  <conditionalFormatting sqref="H171">
    <cfRule type="expression" dxfId="2" priority="3">
      <formula>$G$171&lt;0</formula>
    </cfRule>
  </conditionalFormatting>
  <conditionalFormatting sqref="H173">
    <cfRule type="expression" dxfId="1" priority="2">
      <formula>$G$173&lt;0</formula>
    </cfRule>
  </conditionalFormatting>
  <conditionalFormatting sqref="H174">
    <cfRule type="expression" dxfId="0" priority="1">
      <formula>$G$174&lt;0</formula>
    </cfRule>
  </conditionalFormatting>
  <pageMargins left="0.78740157480314965" right="0.70866141732283472" top="0.39370078740157483" bottom="0.39370078740157483" header="0.31496062992125984" footer="0.31496062992125984"/>
  <pageSetup paperSize="8" scale="51" orientation="portrait" cellComments="atEn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pageSetUpPr fitToPage="1"/>
  </sheetPr>
  <dimension ref="A1:K96"/>
  <sheetViews>
    <sheetView zoomScale="85" zoomScaleNormal="85" workbookViewId="0">
      <selection activeCell="H16" sqref="H16"/>
    </sheetView>
  </sheetViews>
  <sheetFormatPr baseColWidth="10" defaultColWidth="11.42578125" defaultRowHeight="12.75"/>
  <cols>
    <col min="1" max="1" width="19.140625" style="135" customWidth="1"/>
    <col min="2" max="2" width="12.5703125" style="135" customWidth="1"/>
    <col min="3" max="3" width="11.42578125" style="135" customWidth="1"/>
    <col min="4" max="4" width="15" style="135" customWidth="1"/>
    <col min="5" max="7" width="11.42578125" style="135" customWidth="1"/>
    <col min="8" max="8" width="13.7109375" style="135" customWidth="1"/>
    <col min="9" max="9" width="8.5703125" style="135" customWidth="1"/>
    <col min="10" max="10" width="12.85546875" style="135" customWidth="1"/>
    <col min="11" max="12" width="11.42578125" style="135" customWidth="1"/>
    <col min="13" max="13" width="8.7109375" style="135" customWidth="1"/>
    <col min="14" max="14" width="11.42578125" style="135" customWidth="1"/>
    <col min="15" max="15" width="12.42578125" style="135" customWidth="1"/>
    <col min="16" max="19" width="11.42578125" style="135" customWidth="1"/>
    <col min="20" max="20" width="8.7109375" style="135" customWidth="1"/>
    <col min="21" max="21" width="11.7109375" style="135" bestFit="1" customWidth="1"/>
    <col min="22" max="16384" width="11.42578125" style="135"/>
  </cols>
  <sheetData>
    <row r="1" spans="1:8" ht="124.9" customHeight="1"/>
    <row r="2" spans="1:8" ht="19.149999999999999" customHeight="1">
      <c r="A2" s="185" t="s">
        <v>114</v>
      </c>
      <c r="B2" s="185"/>
    </row>
    <row r="3" spans="1:8" ht="19.149999999999999" customHeight="1">
      <c r="A3" s="188" t="s">
        <v>307</v>
      </c>
      <c r="B3" s="185"/>
    </row>
    <row r="4" spans="1:8" ht="19.149999999999999" customHeight="1">
      <c r="A4" s="192" t="s">
        <v>120</v>
      </c>
      <c r="B4" s="192"/>
    </row>
    <row r="5" spans="1:8" ht="19.149999999999999" customHeight="1">
      <c r="A5" s="192" t="s">
        <v>115</v>
      </c>
      <c r="B5" s="374" t="str">
        <f ca="1">MID(CELL("Dateiname"),SEARCH("[",CELL("Dateiname"))+1,SEARCH("]",CELL("Dateiname"))-SEARCH("[",CELL("Dateiname"))-1)</f>
        <v>2021_11_01 Berechnungstool Mischung alle Baugebiete_leer.xlsx</v>
      </c>
    </row>
    <row r="6" spans="1:8" ht="19.149999999999999" customHeight="1">
      <c r="A6" s="375" t="s">
        <v>118</v>
      </c>
      <c r="B6" s="376">
        <f>Ausgabe!C10</f>
        <v>0</v>
      </c>
    </row>
    <row r="7" spans="1:8">
      <c r="A7" s="377" t="s">
        <v>236</v>
      </c>
      <c r="B7" s="378">
        <f>Eingabe!H18</f>
        <v>0</v>
      </c>
    </row>
    <row r="8" spans="1:8">
      <c r="A8" s="377" t="s">
        <v>238</v>
      </c>
      <c r="B8" s="378">
        <f>Eingabe!H19</f>
        <v>0</v>
      </c>
    </row>
    <row r="10" spans="1:8">
      <c r="A10" s="379" t="s">
        <v>82</v>
      </c>
      <c r="C10" s="380"/>
      <c r="H10" s="180"/>
    </row>
    <row r="11" spans="1:8">
      <c r="C11" s="180"/>
      <c r="H11" s="180"/>
    </row>
    <row r="12" spans="1:8">
      <c r="A12" s="135" t="s">
        <v>83</v>
      </c>
      <c r="C12" s="381">
        <f>Ausgabe!E152</f>
        <v>70</v>
      </c>
      <c r="D12" s="135" t="s">
        <v>68</v>
      </c>
      <c r="H12" s="180"/>
    </row>
    <row r="13" spans="1:8">
      <c r="A13" s="135" t="s">
        <v>67</v>
      </c>
      <c r="C13" s="180">
        <f>Ausgabe!G148*0.75</f>
        <v>0</v>
      </c>
      <c r="D13" s="135" t="s">
        <v>68</v>
      </c>
      <c r="H13" s="180"/>
    </row>
    <row r="14" spans="1:8">
      <c r="A14" s="135" t="s">
        <v>20</v>
      </c>
      <c r="C14" s="180">
        <f>C13/C12</f>
        <v>0</v>
      </c>
      <c r="D14" s="135" t="s">
        <v>2</v>
      </c>
      <c r="H14" s="180"/>
    </row>
    <row r="15" spans="1:8">
      <c r="A15" s="135" t="s">
        <v>69</v>
      </c>
      <c r="C15" s="382">
        <f>'Menüs Werte'!E31</f>
        <v>2020</v>
      </c>
      <c r="H15" s="180"/>
    </row>
    <row r="16" spans="1:8">
      <c r="A16" s="135" t="s">
        <v>84</v>
      </c>
      <c r="C16" s="180">
        <v>30</v>
      </c>
      <c r="D16" s="135" t="s">
        <v>36</v>
      </c>
      <c r="H16" s="180"/>
    </row>
    <row r="17" spans="1:10">
      <c r="A17" s="135" t="s">
        <v>70</v>
      </c>
      <c r="C17" s="381">
        <f>'Menüs Werte'!E32</f>
        <v>298.41000000000003</v>
      </c>
      <c r="D17" s="135" t="s">
        <v>71</v>
      </c>
      <c r="H17" s="180"/>
    </row>
    <row r="18" spans="1:10">
      <c r="A18" s="135" t="s">
        <v>209</v>
      </c>
      <c r="C18" s="381">
        <f>'Menüs Werte'!E33</f>
        <v>9.2100000000000009</v>
      </c>
      <c r="D18" s="135" t="s">
        <v>18</v>
      </c>
      <c r="H18" s="180"/>
    </row>
    <row r="19" spans="1:10">
      <c r="A19" s="135" t="s">
        <v>210</v>
      </c>
      <c r="C19" s="381">
        <f>'Menüs Werte'!E34</f>
        <v>11.68</v>
      </c>
      <c r="D19" s="135" t="s">
        <v>18</v>
      </c>
      <c r="H19" s="381"/>
    </row>
    <row r="20" spans="1:10">
      <c r="A20" s="135" t="s">
        <v>72</v>
      </c>
      <c r="C20" s="180">
        <f>'Menüs Werte'!E35</f>
        <v>2</v>
      </c>
      <c r="D20" s="135" t="s">
        <v>0</v>
      </c>
      <c r="H20" s="180"/>
    </row>
    <row r="21" spans="1:10">
      <c r="A21" s="135" t="s">
        <v>303</v>
      </c>
      <c r="C21" s="381">
        <f>'Menüs Werte'!E36</f>
        <v>2.2000000000000002</v>
      </c>
      <c r="D21" s="135" t="s">
        <v>0</v>
      </c>
      <c r="H21" s="180"/>
    </row>
    <row r="22" spans="1:10">
      <c r="C22" s="180"/>
      <c r="H22" s="180"/>
    </row>
    <row r="23" spans="1:10">
      <c r="C23" s="180"/>
      <c r="H23" s="180"/>
    </row>
    <row r="24" spans="1:10">
      <c r="B24" s="135" t="s">
        <v>85</v>
      </c>
      <c r="C24" s="180"/>
      <c r="H24" s="180"/>
      <c r="I24" s="180"/>
      <c r="J24" s="180"/>
    </row>
    <row r="25" spans="1:10">
      <c r="C25" s="180"/>
      <c r="H25" s="180"/>
      <c r="I25" s="180"/>
      <c r="J25" s="180"/>
    </row>
    <row r="26" spans="1:10">
      <c r="B26" s="383" t="s">
        <v>79</v>
      </c>
      <c r="C26" s="381">
        <f>WFB!B15</f>
        <v>10.9566442638671</v>
      </c>
      <c r="D26" s="135" t="s">
        <v>18</v>
      </c>
      <c r="E26" s="135" t="str">
        <f>"(Berechnet mit Herstellungskosten inkl. Grundstück von "&amp;TEXT(WFB!B16,"#.###")&amp;" €/m²Wohnfläche)"</f>
        <v>(Berechnet mit Herstellungskosten inkl. Grundstück von 3.904 €/m²Wohnfläche)</v>
      </c>
      <c r="H26" s="180"/>
      <c r="I26" s="180"/>
      <c r="J26" s="180"/>
    </row>
    <row r="27" spans="1:10" s="384" customFormat="1" ht="67.5" customHeight="1">
      <c r="B27" s="385" t="s">
        <v>77</v>
      </c>
      <c r="C27" s="386" t="s">
        <v>80</v>
      </c>
      <c r="D27" s="387" t="s">
        <v>121</v>
      </c>
      <c r="E27" s="388" t="s">
        <v>75</v>
      </c>
      <c r="F27" s="389" t="s">
        <v>124</v>
      </c>
      <c r="G27" s="388" t="s">
        <v>76</v>
      </c>
      <c r="H27" s="387" t="s">
        <v>122</v>
      </c>
      <c r="I27" s="386" t="s">
        <v>78</v>
      </c>
      <c r="J27" s="387" t="s">
        <v>123</v>
      </c>
    </row>
    <row r="28" spans="1:10">
      <c r="B28" s="135">
        <v>1</v>
      </c>
      <c r="C28" s="390">
        <f>C26</f>
        <v>10.9566442638671</v>
      </c>
      <c r="D28" s="391">
        <f>C28*$C$13*12</f>
        <v>0</v>
      </c>
      <c r="E28" s="392">
        <f>$C$17*$C$14</f>
        <v>0</v>
      </c>
      <c r="F28" s="391">
        <f>$C$18*$C$13</f>
        <v>0</v>
      </c>
      <c r="G28" s="392">
        <f>D28*$C$20/100</f>
        <v>0</v>
      </c>
      <c r="H28" s="391">
        <f>D28-E28-F28-G28</f>
        <v>0</v>
      </c>
      <c r="I28" s="393">
        <f>(POWER(1+$C$21/100,B28)-1)/(POWER(1+$C$21/100,B28)*$C$21/100)</f>
        <v>0.97847358121330807</v>
      </c>
      <c r="J28" s="391">
        <f>I28*H28</f>
        <v>0</v>
      </c>
    </row>
    <row r="29" spans="1:10">
      <c r="B29" s="135">
        <v>2</v>
      </c>
      <c r="C29" s="390">
        <f>C28</f>
        <v>10.9566442638671</v>
      </c>
      <c r="D29" s="391">
        <f t="shared" ref="D29:D57" si="0">C29*$C$13*12</f>
        <v>0</v>
      </c>
      <c r="E29" s="392">
        <f t="shared" ref="E29:E57" si="1">$C$17*$C$14</f>
        <v>0</v>
      </c>
      <c r="F29" s="391">
        <f t="shared" ref="F29:F49" si="2">$C$18*$C$13</f>
        <v>0</v>
      </c>
      <c r="G29" s="392">
        <f t="shared" ref="G29:G57" si="3">D29*$C$20/100</f>
        <v>0</v>
      </c>
      <c r="H29" s="391">
        <f t="shared" ref="H29:H57" si="4">D29-E29-F29-G29</f>
        <v>0</v>
      </c>
      <c r="I29" s="393">
        <f t="shared" ref="I29:I57" si="5">(POWER(1+$C$21/100,B29)-1)/(POWER(1+$C$21/100,B29)*$C$21/100)-(POWER(1+$C$21/100,B28)-1)/(POWER(1+$C$21/100,B28)*$C$21/100)</f>
        <v>0.95741054913239232</v>
      </c>
      <c r="J29" s="391">
        <f t="shared" ref="J29:J57" si="6">I29*H29</f>
        <v>0</v>
      </c>
    </row>
    <row r="30" spans="1:10">
      <c r="B30" s="135">
        <v>3</v>
      </c>
      <c r="C30" s="390">
        <f>C28+0.2</f>
        <v>11.156644263867099</v>
      </c>
      <c r="D30" s="391">
        <f t="shared" si="0"/>
        <v>0</v>
      </c>
      <c r="E30" s="392">
        <f t="shared" si="1"/>
        <v>0</v>
      </c>
      <c r="F30" s="391">
        <f t="shared" si="2"/>
        <v>0</v>
      </c>
      <c r="G30" s="392">
        <f t="shared" si="3"/>
        <v>0</v>
      </c>
      <c r="H30" s="391">
        <f t="shared" si="4"/>
        <v>0</v>
      </c>
      <c r="I30" s="393">
        <f t="shared" si="5"/>
        <v>0.93680092870097487</v>
      </c>
      <c r="J30" s="391">
        <f t="shared" si="6"/>
        <v>0</v>
      </c>
    </row>
    <row r="31" spans="1:10">
      <c r="B31" s="135">
        <v>4</v>
      </c>
      <c r="C31" s="390">
        <f t="shared" ref="C31:C46" si="7">C29+0.2</f>
        <v>11.156644263867099</v>
      </c>
      <c r="D31" s="391">
        <f t="shared" si="0"/>
        <v>0</v>
      </c>
      <c r="E31" s="392">
        <f t="shared" si="1"/>
        <v>0</v>
      </c>
      <c r="F31" s="391">
        <f t="shared" si="2"/>
        <v>0</v>
      </c>
      <c r="G31" s="392">
        <f t="shared" si="3"/>
        <v>0</v>
      </c>
      <c r="H31" s="391">
        <f t="shared" si="4"/>
        <v>0</v>
      </c>
      <c r="I31" s="393">
        <f t="shared" si="5"/>
        <v>0.91663495958999386</v>
      </c>
      <c r="J31" s="391">
        <f t="shared" si="6"/>
        <v>0</v>
      </c>
    </row>
    <row r="32" spans="1:10">
      <c r="B32" s="135">
        <v>5</v>
      </c>
      <c r="C32" s="390">
        <f t="shared" si="7"/>
        <v>11.356644263867098</v>
      </c>
      <c r="D32" s="391">
        <f t="shared" si="0"/>
        <v>0</v>
      </c>
      <c r="E32" s="392">
        <f t="shared" si="1"/>
        <v>0</v>
      </c>
      <c r="F32" s="391">
        <f t="shared" si="2"/>
        <v>0</v>
      </c>
      <c r="G32" s="392">
        <f t="shared" si="3"/>
        <v>0</v>
      </c>
      <c r="H32" s="391">
        <f t="shared" si="4"/>
        <v>0</v>
      </c>
      <c r="I32" s="393">
        <f t="shared" si="5"/>
        <v>0.89690309157533576</v>
      </c>
      <c r="J32" s="391">
        <f t="shared" si="6"/>
        <v>0</v>
      </c>
    </row>
    <row r="33" spans="2:10">
      <c r="B33" s="135">
        <v>6</v>
      </c>
      <c r="C33" s="390">
        <f t="shared" si="7"/>
        <v>11.356644263867098</v>
      </c>
      <c r="D33" s="391">
        <f t="shared" si="0"/>
        <v>0</v>
      </c>
      <c r="E33" s="392">
        <f t="shared" si="1"/>
        <v>0</v>
      </c>
      <c r="F33" s="391">
        <f t="shared" si="2"/>
        <v>0</v>
      </c>
      <c r="G33" s="392">
        <f t="shared" si="3"/>
        <v>0</v>
      </c>
      <c r="H33" s="391">
        <f t="shared" si="4"/>
        <v>0</v>
      </c>
      <c r="I33" s="393">
        <f t="shared" si="5"/>
        <v>0.87759598001500194</v>
      </c>
      <c r="J33" s="391">
        <f t="shared" si="6"/>
        <v>0</v>
      </c>
    </row>
    <row r="34" spans="2:10">
      <c r="B34" s="135">
        <v>7</v>
      </c>
      <c r="C34" s="390">
        <f t="shared" si="7"/>
        <v>11.556644263867097</v>
      </c>
      <c r="D34" s="391">
        <f t="shared" si="0"/>
        <v>0</v>
      </c>
      <c r="E34" s="392">
        <f t="shared" si="1"/>
        <v>0</v>
      </c>
      <c r="F34" s="391">
        <f t="shared" si="2"/>
        <v>0</v>
      </c>
      <c r="G34" s="392">
        <f t="shared" si="3"/>
        <v>0</v>
      </c>
      <c r="H34" s="391">
        <f t="shared" si="4"/>
        <v>0</v>
      </c>
      <c r="I34" s="393">
        <f t="shared" si="5"/>
        <v>0.85870448142368616</v>
      </c>
      <c r="J34" s="391">
        <f t="shared" si="6"/>
        <v>0</v>
      </c>
    </row>
    <row r="35" spans="2:10">
      <c r="B35" s="135">
        <v>8</v>
      </c>
      <c r="C35" s="390">
        <f t="shared" si="7"/>
        <v>11.556644263867097</v>
      </c>
      <c r="D35" s="391">
        <f t="shared" si="0"/>
        <v>0</v>
      </c>
      <c r="E35" s="392">
        <f t="shared" si="1"/>
        <v>0</v>
      </c>
      <c r="F35" s="391">
        <f t="shared" si="2"/>
        <v>0</v>
      </c>
      <c r="G35" s="392">
        <f t="shared" si="3"/>
        <v>0</v>
      </c>
      <c r="H35" s="391">
        <f t="shared" si="4"/>
        <v>0</v>
      </c>
      <c r="I35" s="393">
        <f t="shared" si="5"/>
        <v>0.8402196491425542</v>
      </c>
      <c r="J35" s="391">
        <f t="shared" si="6"/>
        <v>0</v>
      </c>
    </row>
    <row r="36" spans="2:10">
      <c r="B36" s="135">
        <v>9</v>
      </c>
      <c r="C36" s="390">
        <f t="shared" si="7"/>
        <v>11.756644263867097</v>
      </c>
      <c r="D36" s="391">
        <f t="shared" si="0"/>
        <v>0</v>
      </c>
      <c r="E36" s="392">
        <f t="shared" si="1"/>
        <v>0</v>
      </c>
      <c r="F36" s="391">
        <f t="shared" si="2"/>
        <v>0</v>
      </c>
      <c r="G36" s="392">
        <f t="shared" si="3"/>
        <v>0</v>
      </c>
      <c r="H36" s="391">
        <f t="shared" si="4"/>
        <v>0</v>
      </c>
      <c r="I36" s="393">
        <f t="shared" si="5"/>
        <v>0.82213272910229485</v>
      </c>
      <c r="J36" s="391">
        <f t="shared" si="6"/>
        <v>0</v>
      </c>
    </row>
    <row r="37" spans="2:10">
      <c r="B37" s="135">
        <v>10</v>
      </c>
      <c r="C37" s="390">
        <f t="shared" si="7"/>
        <v>11.756644263867097</v>
      </c>
      <c r="D37" s="391">
        <f t="shared" si="0"/>
        <v>0</v>
      </c>
      <c r="E37" s="392">
        <f t="shared" si="1"/>
        <v>0</v>
      </c>
      <c r="F37" s="391">
        <f t="shared" si="2"/>
        <v>0</v>
      </c>
      <c r="G37" s="392">
        <f t="shared" si="3"/>
        <v>0</v>
      </c>
      <c r="H37" s="391">
        <f t="shared" si="4"/>
        <v>0</v>
      </c>
      <c r="I37" s="393">
        <f t="shared" si="5"/>
        <v>0.80443515567739787</v>
      </c>
      <c r="J37" s="391">
        <f t="shared" si="6"/>
        <v>0</v>
      </c>
    </row>
    <row r="38" spans="2:10">
      <c r="B38" s="135">
        <v>11</v>
      </c>
      <c r="C38" s="390">
        <f t="shared" si="7"/>
        <v>11.956644263867096</v>
      </c>
      <c r="D38" s="391">
        <f t="shared" si="0"/>
        <v>0</v>
      </c>
      <c r="E38" s="392">
        <f t="shared" si="1"/>
        <v>0</v>
      </c>
      <c r="F38" s="391">
        <f t="shared" si="2"/>
        <v>0</v>
      </c>
      <c r="G38" s="392">
        <f t="shared" si="3"/>
        <v>0</v>
      </c>
      <c r="H38" s="391">
        <f t="shared" si="4"/>
        <v>0</v>
      </c>
      <c r="I38" s="393">
        <f t="shared" si="5"/>
        <v>0.78711854762954658</v>
      </c>
      <c r="J38" s="391">
        <f t="shared" si="6"/>
        <v>0</v>
      </c>
    </row>
    <row r="39" spans="2:10">
      <c r="B39" s="135">
        <v>12</v>
      </c>
      <c r="C39" s="390">
        <f t="shared" si="7"/>
        <v>11.956644263867096</v>
      </c>
      <c r="D39" s="391">
        <f t="shared" si="0"/>
        <v>0</v>
      </c>
      <c r="E39" s="392">
        <f t="shared" si="1"/>
        <v>0</v>
      </c>
      <c r="F39" s="391">
        <f t="shared" si="2"/>
        <v>0</v>
      </c>
      <c r="G39" s="392">
        <f t="shared" si="3"/>
        <v>0</v>
      </c>
      <c r="H39" s="391">
        <f t="shared" si="4"/>
        <v>0</v>
      </c>
      <c r="I39" s="393">
        <f t="shared" si="5"/>
        <v>0.77017470413849942</v>
      </c>
      <c r="J39" s="391">
        <f t="shared" si="6"/>
        <v>0</v>
      </c>
    </row>
    <row r="40" spans="2:10">
      <c r="B40" s="135">
        <v>13</v>
      </c>
      <c r="C40" s="390">
        <f t="shared" si="7"/>
        <v>12.156644263867095</v>
      </c>
      <c r="D40" s="391">
        <f t="shared" si="0"/>
        <v>0</v>
      </c>
      <c r="E40" s="392">
        <f t="shared" si="1"/>
        <v>0</v>
      </c>
      <c r="F40" s="391">
        <f t="shared" si="2"/>
        <v>0</v>
      </c>
      <c r="G40" s="392">
        <f t="shared" si="3"/>
        <v>0</v>
      </c>
      <c r="H40" s="391">
        <f t="shared" si="4"/>
        <v>0</v>
      </c>
      <c r="I40" s="393">
        <f t="shared" si="5"/>
        <v>0.75359560091829536</v>
      </c>
      <c r="J40" s="391">
        <f t="shared" si="6"/>
        <v>0</v>
      </c>
    </row>
    <row r="41" spans="2:10">
      <c r="B41" s="135">
        <v>14</v>
      </c>
      <c r="C41" s="390">
        <f t="shared" si="7"/>
        <v>12.156644263867095</v>
      </c>
      <c r="D41" s="391">
        <f t="shared" si="0"/>
        <v>0</v>
      </c>
      <c r="E41" s="392">
        <f t="shared" si="1"/>
        <v>0</v>
      </c>
      <c r="F41" s="391">
        <f t="shared" si="2"/>
        <v>0</v>
      </c>
      <c r="G41" s="392">
        <f t="shared" si="3"/>
        <v>0</v>
      </c>
      <c r="H41" s="391">
        <f t="shared" si="4"/>
        <v>0</v>
      </c>
      <c r="I41" s="393">
        <f t="shared" si="5"/>
        <v>0.73737338641711503</v>
      </c>
      <c r="J41" s="391">
        <f t="shared" si="6"/>
        <v>0</v>
      </c>
    </row>
    <row r="42" spans="2:10">
      <c r="B42" s="135">
        <v>15</v>
      </c>
      <c r="C42" s="390">
        <f t="shared" si="7"/>
        <v>12.356644263867095</v>
      </c>
      <c r="D42" s="391">
        <f t="shared" si="0"/>
        <v>0</v>
      </c>
      <c r="E42" s="392">
        <f t="shared" si="1"/>
        <v>0</v>
      </c>
      <c r="F42" s="391">
        <f t="shared" si="2"/>
        <v>0</v>
      </c>
      <c r="G42" s="392">
        <f t="shared" si="3"/>
        <v>0</v>
      </c>
      <c r="H42" s="391">
        <f t="shared" si="4"/>
        <v>0</v>
      </c>
      <c r="I42" s="393">
        <f t="shared" si="5"/>
        <v>0.7215003780989484</v>
      </c>
      <c r="J42" s="391">
        <f t="shared" si="6"/>
        <v>0</v>
      </c>
    </row>
    <row r="43" spans="2:10">
      <c r="B43" s="135">
        <v>16</v>
      </c>
      <c r="C43" s="390">
        <f t="shared" si="7"/>
        <v>12.356644263867095</v>
      </c>
      <c r="D43" s="391">
        <f t="shared" si="0"/>
        <v>0</v>
      </c>
      <c r="E43" s="392">
        <f t="shared" si="1"/>
        <v>0</v>
      </c>
      <c r="F43" s="391">
        <f t="shared" si="2"/>
        <v>0</v>
      </c>
      <c r="G43" s="392">
        <f t="shared" si="3"/>
        <v>0</v>
      </c>
      <c r="H43" s="391">
        <f t="shared" si="4"/>
        <v>0</v>
      </c>
      <c r="I43" s="393">
        <f t="shared" si="5"/>
        <v>0.7059690588052252</v>
      </c>
      <c r="J43" s="391">
        <f t="shared" si="6"/>
        <v>0</v>
      </c>
    </row>
    <row r="44" spans="2:10">
      <c r="B44" s="135">
        <v>17</v>
      </c>
      <c r="C44" s="390">
        <f t="shared" si="7"/>
        <v>12.556644263867094</v>
      </c>
      <c r="D44" s="391">
        <f t="shared" si="0"/>
        <v>0</v>
      </c>
      <c r="E44" s="392">
        <f t="shared" si="1"/>
        <v>0</v>
      </c>
      <c r="F44" s="391">
        <f t="shared" si="2"/>
        <v>0</v>
      </c>
      <c r="G44" s="392">
        <f t="shared" si="3"/>
        <v>0</v>
      </c>
      <c r="H44" s="391">
        <f t="shared" si="4"/>
        <v>0</v>
      </c>
      <c r="I44" s="393">
        <f t="shared" si="5"/>
        <v>0.69077207319493894</v>
      </c>
      <c r="J44" s="391">
        <f t="shared" si="6"/>
        <v>0</v>
      </c>
    </row>
    <row r="45" spans="2:10">
      <c r="B45" s="135">
        <v>18</v>
      </c>
      <c r="C45" s="390">
        <f t="shared" si="7"/>
        <v>12.556644263867094</v>
      </c>
      <c r="D45" s="391">
        <f t="shared" si="0"/>
        <v>0</v>
      </c>
      <c r="E45" s="392">
        <f t="shared" si="1"/>
        <v>0</v>
      </c>
      <c r="F45" s="391">
        <f t="shared" si="2"/>
        <v>0</v>
      </c>
      <c r="G45" s="392">
        <f t="shared" si="3"/>
        <v>0</v>
      </c>
      <c r="H45" s="391">
        <f t="shared" si="4"/>
        <v>0</v>
      </c>
      <c r="I45" s="393">
        <f t="shared" si="5"/>
        <v>0.67590222426119162</v>
      </c>
      <c r="J45" s="391">
        <f t="shared" si="6"/>
        <v>0</v>
      </c>
    </row>
    <row r="46" spans="2:10">
      <c r="B46" s="135">
        <v>19</v>
      </c>
      <c r="C46" s="390">
        <f t="shared" si="7"/>
        <v>12.756644263867093</v>
      </c>
      <c r="D46" s="391">
        <f t="shared" si="0"/>
        <v>0</v>
      </c>
      <c r="E46" s="392">
        <f t="shared" si="1"/>
        <v>0</v>
      </c>
      <c r="F46" s="391">
        <f t="shared" si="2"/>
        <v>0</v>
      </c>
      <c r="G46" s="392">
        <f t="shared" si="3"/>
        <v>0</v>
      </c>
      <c r="H46" s="391">
        <f t="shared" si="4"/>
        <v>0</v>
      </c>
      <c r="I46" s="393">
        <f t="shared" si="5"/>
        <v>0.66135246992289076</v>
      </c>
      <c r="J46" s="391">
        <f t="shared" si="6"/>
        <v>0</v>
      </c>
    </row>
    <row r="47" spans="2:10">
      <c r="B47" s="135">
        <v>20</v>
      </c>
      <c r="C47" s="390">
        <f>C45+0.2</f>
        <v>12.756644263867093</v>
      </c>
      <c r="D47" s="391">
        <f t="shared" si="0"/>
        <v>0</v>
      </c>
      <c r="E47" s="392">
        <f t="shared" si="1"/>
        <v>0</v>
      </c>
      <c r="F47" s="391">
        <f t="shared" si="2"/>
        <v>0</v>
      </c>
      <c r="G47" s="392">
        <f t="shared" si="3"/>
        <v>0</v>
      </c>
      <c r="H47" s="391">
        <f t="shared" si="4"/>
        <v>0</v>
      </c>
      <c r="I47" s="393">
        <f t="shared" si="5"/>
        <v>0.64711591968971405</v>
      </c>
      <c r="J47" s="391">
        <f t="shared" si="6"/>
        <v>0</v>
      </c>
    </row>
    <row r="48" spans="2:10">
      <c r="B48" s="135">
        <v>21</v>
      </c>
      <c r="C48" s="390">
        <f t="shared" ref="C48:C57" si="8">C46+0.2</f>
        <v>12.956644263867092</v>
      </c>
      <c r="D48" s="391">
        <f t="shared" si="0"/>
        <v>0</v>
      </c>
      <c r="E48" s="392">
        <f t="shared" si="1"/>
        <v>0</v>
      </c>
      <c r="F48" s="391">
        <f t="shared" si="2"/>
        <v>0</v>
      </c>
      <c r="G48" s="392">
        <f t="shared" si="3"/>
        <v>0</v>
      </c>
      <c r="H48" s="391">
        <f t="shared" si="4"/>
        <v>0</v>
      </c>
      <c r="I48" s="393">
        <f t="shared" si="5"/>
        <v>0.63318583139894002</v>
      </c>
      <c r="J48" s="391">
        <f t="shared" si="6"/>
        <v>0</v>
      </c>
    </row>
    <row r="49" spans="2:10">
      <c r="B49" s="135">
        <v>22</v>
      </c>
      <c r="C49" s="390">
        <f t="shared" si="8"/>
        <v>12.956644263867092</v>
      </c>
      <c r="D49" s="391">
        <f t="shared" si="0"/>
        <v>0</v>
      </c>
      <c r="E49" s="392">
        <f t="shared" si="1"/>
        <v>0</v>
      </c>
      <c r="F49" s="391">
        <f t="shared" si="2"/>
        <v>0</v>
      </c>
      <c r="G49" s="392">
        <f t="shared" si="3"/>
        <v>0</v>
      </c>
      <c r="H49" s="391">
        <f t="shared" si="4"/>
        <v>0</v>
      </c>
      <c r="I49" s="393">
        <f t="shared" si="5"/>
        <v>0.61955560802244136</v>
      </c>
      <c r="J49" s="391">
        <f t="shared" si="6"/>
        <v>0</v>
      </c>
    </row>
    <row r="50" spans="2:10">
      <c r="B50" s="135">
        <v>23</v>
      </c>
      <c r="C50" s="390">
        <f t="shared" si="8"/>
        <v>13.156644263867092</v>
      </c>
      <c r="D50" s="391">
        <f t="shared" si="0"/>
        <v>0</v>
      </c>
      <c r="E50" s="392">
        <f t="shared" si="1"/>
        <v>0</v>
      </c>
      <c r="F50" s="391">
        <f>$C$19*$C$13</f>
        <v>0</v>
      </c>
      <c r="G50" s="392">
        <f t="shared" si="3"/>
        <v>0</v>
      </c>
      <c r="H50" s="391">
        <f t="shared" si="4"/>
        <v>0</v>
      </c>
      <c r="I50" s="393">
        <f t="shared" si="5"/>
        <v>0.60621879454251015</v>
      </c>
      <c r="J50" s="391">
        <f t="shared" si="6"/>
        <v>0</v>
      </c>
    </row>
    <row r="51" spans="2:10">
      <c r="B51" s="135">
        <v>24</v>
      </c>
      <c r="C51" s="390">
        <f t="shared" si="8"/>
        <v>13.156644263867092</v>
      </c>
      <c r="D51" s="391">
        <f t="shared" si="0"/>
        <v>0</v>
      </c>
      <c r="E51" s="392">
        <f t="shared" si="1"/>
        <v>0</v>
      </c>
      <c r="F51" s="391">
        <f t="shared" ref="F51:F57" si="9">$C$19*$C$13</f>
        <v>0</v>
      </c>
      <c r="G51" s="392">
        <f t="shared" si="3"/>
        <v>0</v>
      </c>
      <c r="H51" s="391">
        <f t="shared" si="4"/>
        <v>0</v>
      </c>
      <c r="I51" s="393">
        <f t="shared" si="5"/>
        <v>0.59316907489482418</v>
      </c>
      <c r="J51" s="391">
        <f t="shared" si="6"/>
        <v>0</v>
      </c>
    </row>
    <row r="52" spans="2:10">
      <c r="B52" s="135">
        <v>25</v>
      </c>
      <c r="C52" s="390">
        <f t="shared" si="8"/>
        <v>13.356644263867091</v>
      </c>
      <c r="D52" s="391">
        <f t="shared" si="0"/>
        <v>0</v>
      </c>
      <c r="E52" s="392">
        <f t="shared" si="1"/>
        <v>0</v>
      </c>
      <c r="F52" s="391">
        <f t="shared" si="9"/>
        <v>0</v>
      </c>
      <c r="G52" s="392">
        <f t="shared" si="3"/>
        <v>0</v>
      </c>
      <c r="H52" s="391">
        <f t="shared" si="4"/>
        <v>0</v>
      </c>
      <c r="I52" s="393">
        <f t="shared" si="5"/>
        <v>0.58040026897732488</v>
      </c>
      <c r="J52" s="391">
        <f t="shared" si="6"/>
        <v>0</v>
      </c>
    </row>
    <row r="53" spans="2:10">
      <c r="B53" s="135">
        <v>26</v>
      </c>
      <c r="C53" s="390">
        <f t="shared" si="8"/>
        <v>13.356644263867091</v>
      </c>
      <c r="D53" s="391">
        <f t="shared" si="0"/>
        <v>0</v>
      </c>
      <c r="E53" s="392">
        <f t="shared" si="1"/>
        <v>0</v>
      </c>
      <c r="F53" s="391">
        <f t="shared" si="9"/>
        <v>0</v>
      </c>
      <c r="G53" s="392">
        <f t="shared" si="3"/>
        <v>0</v>
      </c>
      <c r="H53" s="391">
        <f t="shared" si="4"/>
        <v>0</v>
      </c>
      <c r="I53" s="393">
        <f t="shared" si="5"/>
        <v>0.5679063297234066</v>
      </c>
      <c r="J53" s="391">
        <f t="shared" si="6"/>
        <v>0</v>
      </c>
    </row>
    <row r="54" spans="2:10">
      <c r="B54" s="135">
        <v>27</v>
      </c>
      <c r="C54" s="390">
        <f t="shared" si="8"/>
        <v>13.55664426386709</v>
      </c>
      <c r="D54" s="391">
        <f t="shared" si="0"/>
        <v>0</v>
      </c>
      <c r="E54" s="392">
        <f t="shared" si="1"/>
        <v>0</v>
      </c>
      <c r="F54" s="391">
        <f t="shared" si="9"/>
        <v>0</v>
      </c>
      <c r="G54" s="392">
        <f t="shared" si="3"/>
        <v>0</v>
      </c>
      <c r="H54" s="391">
        <f t="shared" si="4"/>
        <v>0</v>
      </c>
      <c r="I54" s="393">
        <f t="shared" si="5"/>
        <v>0.55568134023816995</v>
      </c>
      <c r="J54" s="391">
        <f t="shared" si="6"/>
        <v>0</v>
      </c>
    </row>
    <row r="55" spans="2:10">
      <c r="B55" s="135">
        <v>28</v>
      </c>
      <c r="C55" s="390">
        <f t="shared" si="8"/>
        <v>13.55664426386709</v>
      </c>
      <c r="D55" s="391">
        <f t="shared" si="0"/>
        <v>0</v>
      </c>
      <c r="E55" s="392">
        <f t="shared" si="1"/>
        <v>0</v>
      </c>
      <c r="F55" s="391">
        <f t="shared" si="9"/>
        <v>0</v>
      </c>
      <c r="G55" s="392">
        <f t="shared" si="3"/>
        <v>0</v>
      </c>
      <c r="H55" s="391">
        <f t="shared" si="4"/>
        <v>0</v>
      </c>
      <c r="I55" s="393">
        <f t="shared" si="5"/>
        <v>0.54371951099624738</v>
      </c>
      <c r="J55" s="391">
        <f t="shared" si="6"/>
        <v>0</v>
      </c>
    </row>
    <row r="56" spans="2:10">
      <c r="B56" s="135">
        <v>29</v>
      </c>
      <c r="C56" s="390">
        <f t="shared" si="8"/>
        <v>13.75664426386709</v>
      </c>
      <c r="D56" s="391">
        <f t="shared" si="0"/>
        <v>0</v>
      </c>
      <c r="E56" s="392">
        <f t="shared" si="1"/>
        <v>0</v>
      </c>
      <c r="F56" s="391">
        <f t="shared" si="9"/>
        <v>0</v>
      </c>
      <c r="G56" s="392">
        <f t="shared" si="3"/>
        <v>0</v>
      </c>
      <c r="H56" s="391">
        <f t="shared" si="4"/>
        <v>0</v>
      </c>
      <c r="I56" s="393">
        <f t="shared" si="5"/>
        <v>0.53201517710005319</v>
      </c>
      <c r="J56" s="391">
        <f t="shared" si="6"/>
        <v>0</v>
      </c>
    </row>
    <row r="57" spans="2:10">
      <c r="B57" s="135">
        <v>30</v>
      </c>
      <c r="C57" s="390">
        <f t="shared" si="8"/>
        <v>13.75664426386709</v>
      </c>
      <c r="D57" s="391">
        <f t="shared" si="0"/>
        <v>0</v>
      </c>
      <c r="E57" s="392">
        <f t="shared" si="1"/>
        <v>0</v>
      </c>
      <c r="F57" s="391">
        <f t="shared" si="9"/>
        <v>0</v>
      </c>
      <c r="G57" s="392">
        <f t="shared" si="3"/>
        <v>0</v>
      </c>
      <c r="H57" s="391">
        <f t="shared" si="4"/>
        <v>0</v>
      </c>
      <c r="I57" s="393">
        <f t="shared" si="5"/>
        <v>0.52056279559691276</v>
      </c>
      <c r="J57" s="394">
        <f t="shared" si="6"/>
        <v>0</v>
      </c>
    </row>
    <row r="58" spans="2:10">
      <c r="B58" s="395"/>
      <c r="C58" s="381"/>
      <c r="D58" s="180"/>
      <c r="G58" s="382"/>
      <c r="H58" s="180"/>
      <c r="I58" s="396" t="s">
        <v>81</v>
      </c>
      <c r="J58" s="391">
        <f>SUM(J28:J57)</f>
        <v>0</v>
      </c>
    </row>
    <row r="59" spans="2:10">
      <c r="B59" s="395"/>
      <c r="C59" s="180"/>
      <c r="H59" s="180"/>
      <c r="I59" s="180"/>
      <c r="J59" s="180"/>
    </row>
    <row r="60" spans="2:10">
      <c r="B60" s="135" t="s">
        <v>73</v>
      </c>
      <c r="C60" s="180"/>
    </row>
    <row r="61" spans="2:10">
      <c r="C61" s="180"/>
    </row>
    <row r="62" spans="2:10">
      <c r="B62" s="383" t="s">
        <v>79</v>
      </c>
      <c r="C62" s="381">
        <f>Ausgabe!E155</f>
        <v>6.6</v>
      </c>
      <c r="D62" s="135" t="s">
        <v>18</v>
      </c>
    </row>
    <row r="63" spans="2:10" ht="50.25">
      <c r="B63" s="385" t="s">
        <v>77</v>
      </c>
      <c r="C63" s="386" t="s">
        <v>80</v>
      </c>
      <c r="D63" s="387" t="s">
        <v>121</v>
      </c>
      <c r="E63" s="388" t="s">
        <v>75</v>
      </c>
      <c r="F63" s="389" t="s">
        <v>124</v>
      </c>
      <c r="G63" s="388" t="s">
        <v>76</v>
      </c>
      <c r="H63" s="387" t="s">
        <v>122</v>
      </c>
      <c r="I63" s="386" t="s">
        <v>78</v>
      </c>
      <c r="J63" s="387" t="s">
        <v>123</v>
      </c>
    </row>
    <row r="64" spans="2:10">
      <c r="B64" s="135">
        <v>1</v>
      </c>
      <c r="C64" s="390">
        <f>C62</f>
        <v>6.6</v>
      </c>
      <c r="D64" s="391">
        <f>C64*$C$13*12</f>
        <v>0</v>
      </c>
      <c r="E64" s="392">
        <f>$C$17*$C$14</f>
        <v>0</v>
      </c>
      <c r="F64" s="391">
        <f>$C$18*$C$13</f>
        <v>0</v>
      </c>
      <c r="G64" s="392">
        <f>D64*$C$20/100</f>
        <v>0</v>
      </c>
      <c r="H64" s="391">
        <f>D64-E64-F64-G64</f>
        <v>0</v>
      </c>
      <c r="I64" s="393">
        <f>(POWER(1+$C$21/100,B64)-1)/(POWER(1+$C$21/100,B64)*$C$21/100)</f>
        <v>0.97847358121330807</v>
      </c>
      <c r="J64" s="391">
        <f>I64*H64</f>
        <v>0</v>
      </c>
    </row>
    <row r="65" spans="2:10">
      <c r="B65" s="135">
        <v>2</v>
      </c>
      <c r="C65" s="390">
        <f>C64</f>
        <v>6.6</v>
      </c>
      <c r="D65" s="391">
        <f t="shared" ref="D65:D93" si="10">C65*$C$13*12</f>
        <v>0</v>
      </c>
      <c r="E65" s="392">
        <f t="shared" ref="E65:E93" si="11">$C$17*$C$14</f>
        <v>0</v>
      </c>
      <c r="F65" s="391">
        <f t="shared" ref="F65:F85" si="12">$C$18*$C$13</f>
        <v>0</v>
      </c>
      <c r="G65" s="392">
        <f t="shared" ref="G65:G93" si="13">D65*$C$20/100</f>
        <v>0</v>
      </c>
      <c r="H65" s="391">
        <f t="shared" ref="H65:H93" si="14">D65-E65-F65-G65</f>
        <v>0</v>
      </c>
      <c r="I65" s="393">
        <f t="shared" ref="I65:I93" si="15">(POWER(1+$C$21/100,B65)-1)/(POWER(1+$C$21/100,B65)*$C$21/100)-(POWER(1+$C$21/100,B64)-1)/(POWER(1+$C$21/100,B64)*$C$21/100)</f>
        <v>0.95741054913239232</v>
      </c>
      <c r="J65" s="391">
        <f t="shared" ref="J65:J93" si="16">I65*H65</f>
        <v>0</v>
      </c>
    </row>
    <row r="66" spans="2:10">
      <c r="B66" s="135">
        <v>3</v>
      </c>
      <c r="C66" s="390">
        <f>C64+0.2</f>
        <v>6.8</v>
      </c>
      <c r="D66" s="391">
        <f t="shared" si="10"/>
        <v>0</v>
      </c>
      <c r="E66" s="392">
        <f t="shared" si="11"/>
        <v>0</v>
      </c>
      <c r="F66" s="391">
        <f t="shared" si="12"/>
        <v>0</v>
      </c>
      <c r="G66" s="392">
        <f>D66*$C$20/100</f>
        <v>0</v>
      </c>
      <c r="H66" s="391">
        <f t="shared" si="14"/>
        <v>0</v>
      </c>
      <c r="I66" s="393">
        <f t="shared" si="15"/>
        <v>0.93680092870097487</v>
      </c>
      <c r="J66" s="391">
        <f t="shared" si="16"/>
        <v>0</v>
      </c>
    </row>
    <row r="67" spans="2:10">
      <c r="B67" s="135">
        <v>4</v>
      </c>
      <c r="C67" s="390">
        <f t="shared" ref="C67:C82" si="17">C65+0.2</f>
        <v>6.8</v>
      </c>
      <c r="D67" s="391">
        <f t="shared" si="10"/>
        <v>0</v>
      </c>
      <c r="E67" s="392">
        <f t="shared" si="11"/>
        <v>0</v>
      </c>
      <c r="F67" s="391">
        <f t="shared" si="12"/>
        <v>0</v>
      </c>
      <c r="G67" s="392">
        <f t="shared" si="13"/>
        <v>0</v>
      </c>
      <c r="H67" s="391">
        <f t="shared" si="14"/>
        <v>0</v>
      </c>
      <c r="I67" s="393">
        <f t="shared" si="15"/>
        <v>0.91663495958999386</v>
      </c>
      <c r="J67" s="391">
        <f t="shared" si="16"/>
        <v>0</v>
      </c>
    </row>
    <row r="68" spans="2:10">
      <c r="B68" s="135">
        <v>5</v>
      </c>
      <c r="C68" s="390">
        <f t="shared" si="17"/>
        <v>7</v>
      </c>
      <c r="D68" s="391">
        <f t="shared" si="10"/>
        <v>0</v>
      </c>
      <c r="E68" s="392">
        <f t="shared" si="11"/>
        <v>0</v>
      </c>
      <c r="F68" s="391">
        <f t="shared" si="12"/>
        <v>0</v>
      </c>
      <c r="G68" s="392">
        <f t="shared" si="13"/>
        <v>0</v>
      </c>
      <c r="H68" s="391">
        <f t="shared" si="14"/>
        <v>0</v>
      </c>
      <c r="I68" s="393">
        <f t="shared" si="15"/>
        <v>0.89690309157533576</v>
      </c>
      <c r="J68" s="391">
        <f t="shared" si="16"/>
        <v>0</v>
      </c>
    </row>
    <row r="69" spans="2:10">
      <c r="B69" s="135">
        <v>6</v>
      </c>
      <c r="C69" s="390">
        <f t="shared" si="17"/>
        <v>7</v>
      </c>
      <c r="D69" s="391">
        <f t="shared" si="10"/>
        <v>0</v>
      </c>
      <c r="E69" s="392">
        <f t="shared" si="11"/>
        <v>0</v>
      </c>
      <c r="F69" s="391">
        <f t="shared" si="12"/>
        <v>0</v>
      </c>
      <c r="G69" s="392">
        <f t="shared" si="13"/>
        <v>0</v>
      </c>
      <c r="H69" s="391">
        <f t="shared" si="14"/>
        <v>0</v>
      </c>
      <c r="I69" s="393">
        <f t="shared" si="15"/>
        <v>0.87759598001500194</v>
      </c>
      <c r="J69" s="391">
        <f t="shared" si="16"/>
        <v>0</v>
      </c>
    </row>
    <row r="70" spans="2:10">
      <c r="B70" s="135">
        <v>7</v>
      </c>
      <c r="C70" s="390">
        <f t="shared" si="17"/>
        <v>7.2</v>
      </c>
      <c r="D70" s="391">
        <f t="shared" si="10"/>
        <v>0</v>
      </c>
      <c r="E70" s="392">
        <f t="shared" si="11"/>
        <v>0</v>
      </c>
      <c r="F70" s="391">
        <f t="shared" si="12"/>
        <v>0</v>
      </c>
      <c r="G70" s="392">
        <f t="shared" si="13"/>
        <v>0</v>
      </c>
      <c r="H70" s="391">
        <f t="shared" si="14"/>
        <v>0</v>
      </c>
      <c r="I70" s="393">
        <f t="shared" si="15"/>
        <v>0.85870448142368616</v>
      </c>
      <c r="J70" s="391">
        <f t="shared" si="16"/>
        <v>0</v>
      </c>
    </row>
    <row r="71" spans="2:10">
      <c r="B71" s="135">
        <v>8</v>
      </c>
      <c r="C71" s="390">
        <f t="shared" si="17"/>
        <v>7.2</v>
      </c>
      <c r="D71" s="391">
        <f t="shared" si="10"/>
        <v>0</v>
      </c>
      <c r="E71" s="392">
        <f t="shared" si="11"/>
        <v>0</v>
      </c>
      <c r="F71" s="391">
        <f t="shared" si="12"/>
        <v>0</v>
      </c>
      <c r="G71" s="392">
        <f t="shared" si="13"/>
        <v>0</v>
      </c>
      <c r="H71" s="391">
        <f t="shared" si="14"/>
        <v>0</v>
      </c>
      <c r="I71" s="393">
        <f t="shared" si="15"/>
        <v>0.8402196491425542</v>
      </c>
      <c r="J71" s="391">
        <f t="shared" si="16"/>
        <v>0</v>
      </c>
    </row>
    <row r="72" spans="2:10">
      <c r="B72" s="135">
        <v>9</v>
      </c>
      <c r="C72" s="390">
        <f t="shared" si="17"/>
        <v>7.4</v>
      </c>
      <c r="D72" s="391">
        <f t="shared" si="10"/>
        <v>0</v>
      </c>
      <c r="E72" s="392">
        <f t="shared" si="11"/>
        <v>0</v>
      </c>
      <c r="F72" s="391">
        <f t="shared" si="12"/>
        <v>0</v>
      </c>
      <c r="G72" s="392">
        <f t="shared" si="13"/>
        <v>0</v>
      </c>
      <c r="H72" s="391">
        <f t="shared" si="14"/>
        <v>0</v>
      </c>
      <c r="I72" s="393">
        <f t="shared" si="15"/>
        <v>0.82213272910229485</v>
      </c>
      <c r="J72" s="391">
        <f t="shared" si="16"/>
        <v>0</v>
      </c>
    </row>
    <row r="73" spans="2:10">
      <c r="B73" s="135">
        <v>10</v>
      </c>
      <c r="C73" s="390">
        <f t="shared" si="17"/>
        <v>7.4</v>
      </c>
      <c r="D73" s="391">
        <f t="shared" si="10"/>
        <v>0</v>
      </c>
      <c r="E73" s="392">
        <f t="shared" si="11"/>
        <v>0</v>
      </c>
      <c r="F73" s="391">
        <f t="shared" si="12"/>
        <v>0</v>
      </c>
      <c r="G73" s="392">
        <f t="shared" si="13"/>
        <v>0</v>
      </c>
      <c r="H73" s="391">
        <f t="shared" si="14"/>
        <v>0</v>
      </c>
      <c r="I73" s="393">
        <f t="shared" si="15"/>
        <v>0.80443515567739787</v>
      </c>
      <c r="J73" s="391">
        <f t="shared" si="16"/>
        <v>0</v>
      </c>
    </row>
    <row r="74" spans="2:10">
      <c r="B74" s="135">
        <v>11</v>
      </c>
      <c r="C74" s="390">
        <f t="shared" si="17"/>
        <v>7.6000000000000005</v>
      </c>
      <c r="D74" s="391">
        <f t="shared" si="10"/>
        <v>0</v>
      </c>
      <c r="E74" s="392">
        <f t="shared" si="11"/>
        <v>0</v>
      </c>
      <c r="F74" s="391">
        <f t="shared" si="12"/>
        <v>0</v>
      </c>
      <c r="G74" s="392">
        <f t="shared" si="13"/>
        <v>0</v>
      </c>
      <c r="H74" s="391">
        <f t="shared" si="14"/>
        <v>0</v>
      </c>
      <c r="I74" s="393">
        <f t="shared" si="15"/>
        <v>0.78711854762954658</v>
      </c>
      <c r="J74" s="391">
        <f t="shared" si="16"/>
        <v>0</v>
      </c>
    </row>
    <row r="75" spans="2:10">
      <c r="B75" s="135">
        <v>12</v>
      </c>
      <c r="C75" s="390">
        <f t="shared" si="17"/>
        <v>7.6000000000000005</v>
      </c>
      <c r="D75" s="391">
        <f t="shared" si="10"/>
        <v>0</v>
      </c>
      <c r="E75" s="392">
        <f t="shared" si="11"/>
        <v>0</v>
      </c>
      <c r="F75" s="391">
        <f t="shared" si="12"/>
        <v>0</v>
      </c>
      <c r="G75" s="392">
        <f t="shared" si="13"/>
        <v>0</v>
      </c>
      <c r="H75" s="391">
        <f t="shared" si="14"/>
        <v>0</v>
      </c>
      <c r="I75" s="393">
        <f t="shared" si="15"/>
        <v>0.77017470413849942</v>
      </c>
      <c r="J75" s="391">
        <f t="shared" si="16"/>
        <v>0</v>
      </c>
    </row>
    <row r="76" spans="2:10">
      <c r="B76" s="135">
        <v>13</v>
      </c>
      <c r="C76" s="390">
        <f t="shared" si="17"/>
        <v>7.8000000000000007</v>
      </c>
      <c r="D76" s="391">
        <f t="shared" si="10"/>
        <v>0</v>
      </c>
      <c r="E76" s="392">
        <f t="shared" si="11"/>
        <v>0</v>
      </c>
      <c r="F76" s="391">
        <f t="shared" si="12"/>
        <v>0</v>
      </c>
      <c r="G76" s="392">
        <f t="shared" si="13"/>
        <v>0</v>
      </c>
      <c r="H76" s="391">
        <f t="shared" si="14"/>
        <v>0</v>
      </c>
      <c r="I76" s="393">
        <f t="shared" si="15"/>
        <v>0.75359560091829536</v>
      </c>
      <c r="J76" s="391">
        <f t="shared" si="16"/>
        <v>0</v>
      </c>
    </row>
    <row r="77" spans="2:10">
      <c r="B77" s="135">
        <v>14</v>
      </c>
      <c r="C77" s="390">
        <f t="shared" si="17"/>
        <v>7.8000000000000007</v>
      </c>
      <c r="D77" s="391">
        <f t="shared" si="10"/>
        <v>0</v>
      </c>
      <c r="E77" s="392">
        <f t="shared" si="11"/>
        <v>0</v>
      </c>
      <c r="F77" s="391">
        <f t="shared" si="12"/>
        <v>0</v>
      </c>
      <c r="G77" s="392">
        <f t="shared" si="13"/>
        <v>0</v>
      </c>
      <c r="H77" s="391">
        <f t="shared" si="14"/>
        <v>0</v>
      </c>
      <c r="I77" s="393">
        <f t="shared" si="15"/>
        <v>0.73737338641711503</v>
      </c>
      <c r="J77" s="391">
        <f t="shared" si="16"/>
        <v>0</v>
      </c>
    </row>
    <row r="78" spans="2:10">
      <c r="B78" s="135">
        <v>15</v>
      </c>
      <c r="C78" s="390">
        <f t="shared" si="17"/>
        <v>8</v>
      </c>
      <c r="D78" s="391">
        <f t="shared" si="10"/>
        <v>0</v>
      </c>
      <c r="E78" s="392">
        <f t="shared" si="11"/>
        <v>0</v>
      </c>
      <c r="F78" s="391">
        <f t="shared" si="12"/>
        <v>0</v>
      </c>
      <c r="G78" s="392">
        <f t="shared" si="13"/>
        <v>0</v>
      </c>
      <c r="H78" s="391">
        <f t="shared" si="14"/>
        <v>0</v>
      </c>
      <c r="I78" s="393">
        <f t="shared" si="15"/>
        <v>0.7215003780989484</v>
      </c>
      <c r="J78" s="391">
        <f t="shared" si="16"/>
        <v>0</v>
      </c>
    </row>
    <row r="79" spans="2:10">
      <c r="B79" s="135">
        <v>16</v>
      </c>
      <c r="C79" s="390">
        <f t="shared" si="17"/>
        <v>8</v>
      </c>
      <c r="D79" s="391">
        <f t="shared" si="10"/>
        <v>0</v>
      </c>
      <c r="E79" s="392">
        <f t="shared" si="11"/>
        <v>0</v>
      </c>
      <c r="F79" s="391">
        <f t="shared" si="12"/>
        <v>0</v>
      </c>
      <c r="G79" s="392">
        <f t="shared" si="13"/>
        <v>0</v>
      </c>
      <c r="H79" s="391">
        <f t="shared" si="14"/>
        <v>0</v>
      </c>
      <c r="I79" s="393">
        <f t="shared" si="15"/>
        <v>0.7059690588052252</v>
      </c>
      <c r="J79" s="391">
        <f t="shared" si="16"/>
        <v>0</v>
      </c>
    </row>
    <row r="80" spans="2:10">
      <c r="B80" s="135">
        <v>17</v>
      </c>
      <c r="C80" s="390">
        <f t="shared" si="17"/>
        <v>8.1999999999999993</v>
      </c>
      <c r="D80" s="391">
        <f t="shared" si="10"/>
        <v>0</v>
      </c>
      <c r="E80" s="392">
        <f t="shared" si="11"/>
        <v>0</v>
      </c>
      <c r="F80" s="391">
        <f t="shared" si="12"/>
        <v>0</v>
      </c>
      <c r="G80" s="392">
        <f t="shared" si="13"/>
        <v>0</v>
      </c>
      <c r="H80" s="391">
        <f t="shared" si="14"/>
        <v>0</v>
      </c>
      <c r="I80" s="393">
        <f t="shared" si="15"/>
        <v>0.69077207319493894</v>
      </c>
      <c r="J80" s="391">
        <f t="shared" si="16"/>
        <v>0</v>
      </c>
    </row>
    <row r="81" spans="1:11">
      <c r="B81" s="135">
        <v>18</v>
      </c>
      <c r="C81" s="390">
        <f t="shared" si="17"/>
        <v>8.1999999999999993</v>
      </c>
      <c r="D81" s="391">
        <f t="shared" si="10"/>
        <v>0</v>
      </c>
      <c r="E81" s="392">
        <f t="shared" si="11"/>
        <v>0</v>
      </c>
      <c r="F81" s="391">
        <f t="shared" si="12"/>
        <v>0</v>
      </c>
      <c r="G81" s="392">
        <f t="shared" si="13"/>
        <v>0</v>
      </c>
      <c r="H81" s="391">
        <f t="shared" si="14"/>
        <v>0</v>
      </c>
      <c r="I81" s="393">
        <f t="shared" si="15"/>
        <v>0.67590222426119162</v>
      </c>
      <c r="J81" s="391">
        <f t="shared" si="16"/>
        <v>0</v>
      </c>
    </row>
    <row r="82" spans="1:11">
      <c r="B82" s="135">
        <v>19</v>
      </c>
      <c r="C82" s="390">
        <f t="shared" si="17"/>
        <v>8.3999999999999986</v>
      </c>
      <c r="D82" s="391">
        <f t="shared" si="10"/>
        <v>0</v>
      </c>
      <c r="E82" s="392">
        <f t="shared" si="11"/>
        <v>0</v>
      </c>
      <c r="F82" s="391">
        <f t="shared" si="12"/>
        <v>0</v>
      </c>
      <c r="G82" s="392">
        <f t="shared" si="13"/>
        <v>0</v>
      </c>
      <c r="H82" s="391">
        <f t="shared" si="14"/>
        <v>0</v>
      </c>
      <c r="I82" s="393">
        <f t="shared" si="15"/>
        <v>0.66135246992289076</v>
      </c>
      <c r="J82" s="391">
        <f t="shared" si="16"/>
        <v>0</v>
      </c>
    </row>
    <row r="83" spans="1:11">
      <c r="B83" s="135">
        <v>20</v>
      </c>
      <c r="C83" s="390">
        <f>C81+0.2</f>
        <v>8.3999999999999986</v>
      </c>
      <c r="D83" s="391">
        <f t="shared" si="10"/>
        <v>0</v>
      </c>
      <c r="E83" s="392">
        <f t="shared" si="11"/>
        <v>0</v>
      </c>
      <c r="F83" s="391">
        <f t="shared" si="12"/>
        <v>0</v>
      </c>
      <c r="G83" s="392">
        <f t="shared" si="13"/>
        <v>0</v>
      </c>
      <c r="H83" s="391">
        <f t="shared" si="14"/>
        <v>0</v>
      </c>
      <c r="I83" s="393">
        <f t="shared" si="15"/>
        <v>0.64711591968971405</v>
      </c>
      <c r="J83" s="391">
        <f t="shared" si="16"/>
        <v>0</v>
      </c>
    </row>
    <row r="84" spans="1:11">
      <c r="B84" s="135">
        <v>21</v>
      </c>
      <c r="C84" s="390">
        <f t="shared" ref="C84:C93" si="18">C82+0.2</f>
        <v>8.5999999999999979</v>
      </c>
      <c r="D84" s="391">
        <f t="shared" si="10"/>
        <v>0</v>
      </c>
      <c r="E84" s="392">
        <f t="shared" si="11"/>
        <v>0</v>
      </c>
      <c r="F84" s="391">
        <f t="shared" si="12"/>
        <v>0</v>
      </c>
      <c r="G84" s="392">
        <f t="shared" si="13"/>
        <v>0</v>
      </c>
      <c r="H84" s="391">
        <f t="shared" si="14"/>
        <v>0</v>
      </c>
      <c r="I84" s="393">
        <f t="shared" si="15"/>
        <v>0.63318583139894002</v>
      </c>
      <c r="J84" s="391">
        <f t="shared" si="16"/>
        <v>0</v>
      </c>
    </row>
    <row r="85" spans="1:11">
      <c r="B85" s="135">
        <v>22</v>
      </c>
      <c r="C85" s="390">
        <f t="shared" si="18"/>
        <v>8.5999999999999979</v>
      </c>
      <c r="D85" s="391">
        <f t="shared" si="10"/>
        <v>0</v>
      </c>
      <c r="E85" s="392">
        <f t="shared" si="11"/>
        <v>0</v>
      </c>
      <c r="F85" s="391">
        <f t="shared" si="12"/>
        <v>0</v>
      </c>
      <c r="G85" s="392">
        <f t="shared" si="13"/>
        <v>0</v>
      </c>
      <c r="H85" s="391">
        <f t="shared" si="14"/>
        <v>0</v>
      </c>
      <c r="I85" s="393">
        <f t="shared" si="15"/>
        <v>0.61955560802244136</v>
      </c>
      <c r="J85" s="391">
        <f t="shared" si="16"/>
        <v>0</v>
      </c>
    </row>
    <row r="86" spans="1:11">
      <c r="B86" s="135">
        <v>23</v>
      </c>
      <c r="C86" s="390">
        <f t="shared" si="18"/>
        <v>8.7999999999999972</v>
      </c>
      <c r="D86" s="391">
        <f t="shared" si="10"/>
        <v>0</v>
      </c>
      <c r="E86" s="392">
        <f t="shared" si="11"/>
        <v>0</v>
      </c>
      <c r="F86" s="391">
        <f>$C$19*$C$13</f>
        <v>0</v>
      </c>
      <c r="G86" s="392">
        <f t="shared" si="13"/>
        <v>0</v>
      </c>
      <c r="H86" s="391">
        <f t="shared" si="14"/>
        <v>0</v>
      </c>
      <c r="I86" s="393">
        <f t="shared" si="15"/>
        <v>0.60621879454251015</v>
      </c>
      <c r="J86" s="391">
        <f t="shared" si="16"/>
        <v>0</v>
      </c>
    </row>
    <row r="87" spans="1:11">
      <c r="B87" s="135">
        <v>24</v>
      </c>
      <c r="C87" s="390">
        <f t="shared" si="18"/>
        <v>8.7999999999999972</v>
      </c>
      <c r="D87" s="391">
        <f t="shared" si="10"/>
        <v>0</v>
      </c>
      <c r="E87" s="392">
        <f t="shared" si="11"/>
        <v>0</v>
      </c>
      <c r="F87" s="391">
        <f t="shared" ref="F87:F93" si="19">$C$19*$C$13</f>
        <v>0</v>
      </c>
      <c r="G87" s="392">
        <f t="shared" si="13"/>
        <v>0</v>
      </c>
      <c r="H87" s="391">
        <f t="shared" si="14"/>
        <v>0</v>
      </c>
      <c r="I87" s="393">
        <f t="shared" si="15"/>
        <v>0.59316907489482418</v>
      </c>
      <c r="J87" s="391">
        <f t="shared" si="16"/>
        <v>0</v>
      </c>
    </row>
    <row r="88" spans="1:11">
      <c r="B88" s="135">
        <v>25</v>
      </c>
      <c r="C88" s="390">
        <f t="shared" si="18"/>
        <v>8.9999999999999964</v>
      </c>
      <c r="D88" s="391">
        <f t="shared" si="10"/>
        <v>0</v>
      </c>
      <c r="E88" s="392">
        <f t="shared" si="11"/>
        <v>0</v>
      </c>
      <c r="F88" s="391">
        <f t="shared" si="19"/>
        <v>0</v>
      </c>
      <c r="G88" s="392">
        <f t="shared" si="13"/>
        <v>0</v>
      </c>
      <c r="H88" s="391">
        <f t="shared" si="14"/>
        <v>0</v>
      </c>
      <c r="I88" s="393">
        <f t="shared" si="15"/>
        <v>0.58040026897732488</v>
      </c>
      <c r="J88" s="391">
        <f t="shared" si="16"/>
        <v>0</v>
      </c>
    </row>
    <row r="89" spans="1:11">
      <c r="B89" s="135">
        <v>26</v>
      </c>
      <c r="C89" s="390">
        <f t="shared" si="18"/>
        <v>8.9999999999999964</v>
      </c>
      <c r="D89" s="391">
        <f t="shared" si="10"/>
        <v>0</v>
      </c>
      <c r="E89" s="392">
        <f t="shared" si="11"/>
        <v>0</v>
      </c>
      <c r="F89" s="391">
        <f t="shared" si="19"/>
        <v>0</v>
      </c>
      <c r="G89" s="392">
        <f t="shared" si="13"/>
        <v>0</v>
      </c>
      <c r="H89" s="391">
        <f t="shared" si="14"/>
        <v>0</v>
      </c>
      <c r="I89" s="393">
        <f t="shared" si="15"/>
        <v>0.5679063297234066</v>
      </c>
      <c r="J89" s="391">
        <f t="shared" si="16"/>
        <v>0</v>
      </c>
    </row>
    <row r="90" spans="1:11">
      <c r="B90" s="135">
        <v>27</v>
      </c>
      <c r="C90" s="390">
        <f t="shared" si="18"/>
        <v>9.1999999999999957</v>
      </c>
      <c r="D90" s="391">
        <f t="shared" si="10"/>
        <v>0</v>
      </c>
      <c r="E90" s="392">
        <f t="shared" si="11"/>
        <v>0</v>
      </c>
      <c r="F90" s="391">
        <f t="shared" si="19"/>
        <v>0</v>
      </c>
      <c r="G90" s="392">
        <f t="shared" si="13"/>
        <v>0</v>
      </c>
      <c r="H90" s="391">
        <f t="shared" si="14"/>
        <v>0</v>
      </c>
      <c r="I90" s="393">
        <f t="shared" si="15"/>
        <v>0.55568134023816995</v>
      </c>
      <c r="J90" s="391">
        <f t="shared" si="16"/>
        <v>0</v>
      </c>
    </row>
    <row r="91" spans="1:11">
      <c r="B91" s="135">
        <v>28</v>
      </c>
      <c r="C91" s="390">
        <f t="shared" si="18"/>
        <v>9.1999999999999957</v>
      </c>
      <c r="D91" s="391">
        <f t="shared" si="10"/>
        <v>0</v>
      </c>
      <c r="E91" s="392">
        <f t="shared" si="11"/>
        <v>0</v>
      </c>
      <c r="F91" s="391">
        <f t="shared" si="19"/>
        <v>0</v>
      </c>
      <c r="G91" s="392">
        <f t="shared" si="13"/>
        <v>0</v>
      </c>
      <c r="H91" s="391">
        <f t="shared" si="14"/>
        <v>0</v>
      </c>
      <c r="I91" s="393">
        <f t="shared" si="15"/>
        <v>0.54371951099624738</v>
      </c>
      <c r="J91" s="391">
        <f t="shared" si="16"/>
        <v>0</v>
      </c>
    </row>
    <row r="92" spans="1:11">
      <c r="B92" s="135">
        <v>29</v>
      </c>
      <c r="C92" s="390">
        <f t="shared" si="18"/>
        <v>9.399999999999995</v>
      </c>
      <c r="D92" s="391">
        <f t="shared" si="10"/>
        <v>0</v>
      </c>
      <c r="E92" s="392">
        <f t="shared" si="11"/>
        <v>0</v>
      </c>
      <c r="F92" s="391">
        <f t="shared" si="19"/>
        <v>0</v>
      </c>
      <c r="G92" s="392">
        <f t="shared" si="13"/>
        <v>0</v>
      </c>
      <c r="H92" s="391">
        <f t="shared" si="14"/>
        <v>0</v>
      </c>
      <c r="I92" s="393">
        <f t="shared" si="15"/>
        <v>0.53201517710005319</v>
      </c>
      <c r="J92" s="391">
        <f t="shared" si="16"/>
        <v>0</v>
      </c>
    </row>
    <row r="93" spans="1:11">
      <c r="B93" s="135">
        <v>30</v>
      </c>
      <c r="C93" s="390">
        <f t="shared" si="18"/>
        <v>9.399999999999995</v>
      </c>
      <c r="D93" s="391">
        <f t="shared" si="10"/>
        <v>0</v>
      </c>
      <c r="E93" s="392">
        <f t="shared" si="11"/>
        <v>0</v>
      </c>
      <c r="F93" s="391">
        <f t="shared" si="19"/>
        <v>0</v>
      </c>
      <c r="G93" s="392">
        <f t="shared" si="13"/>
        <v>0</v>
      </c>
      <c r="H93" s="391">
        <f t="shared" si="14"/>
        <v>0</v>
      </c>
      <c r="I93" s="393">
        <f t="shared" si="15"/>
        <v>0.52056279559691276</v>
      </c>
      <c r="J93" s="394">
        <f t="shared" si="16"/>
        <v>0</v>
      </c>
    </row>
    <row r="94" spans="1:11">
      <c r="A94" s="395"/>
      <c r="B94" s="395"/>
      <c r="C94" s="381"/>
      <c r="H94" s="180"/>
      <c r="I94" s="396" t="s">
        <v>81</v>
      </c>
      <c r="J94" s="391">
        <f>SUM(J64:J93)</f>
        <v>0</v>
      </c>
    </row>
    <row r="95" spans="1:11">
      <c r="C95" s="180"/>
      <c r="G95" s="329"/>
    </row>
    <row r="96" spans="1:11">
      <c r="I96" s="397" t="s">
        <v>73</v>
      </c>
      <c r="J96" s="380">
        <f>J58-J94</f>
        <v>0</v>
      </c>
      <c r="K96" s="379" t="s">
        <v>24</v>
      </c>
    </row>
  </sheetData>
  <sheetProtection algorithmName="SHA-512" hashValue="//BmomK7ao8znnzFofiLUlaYYazgqIgyCYyCm4VwBcujxYeOc/Jhk7z0q6ad12nhJlyy/w6nPm1iaNJIrFhMvg==" saltValue="9WTlgm4+du/hgw6d8KCzTg==" spinCount="100000" sheet="1" formatColumns="0" selectLockedCells="1"/>
  <pageMargins left="0.7" right="0.7" top="0.78740157499999996" bottom="0.78740157499999996" header="0.3" footer="0.3"/>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9"/>
  <sheetViews>
    <sheetView workbookViewId="0">
      <selection activeCell="H16" sqref="H16"/>
    </sheetView>
  </sheetViews>
  <sheetFormatPr baseColWidth="10" defaultColWidth="11.42578125" defaultRowHeight="12.75"/>
  <cols>
    <col min="1" max="1" width="12.28515625" style="38" customWidth="1"/>
    <col min="2" max="2" width="14.85546875" style="38" customWidth="1"/>
    <col min="3" max="3" width="16" style="38" customWidth="1"/>
    <col min="4" max="5" width="13.85546875" style="38" customWidth="1"/>
    <col min="6" max="6" width="10.7109375" style="78" customWidth="1"/>
    <col min="7" max="16384" width="11.42578125" style="38"/>
  </cols>
  <sheetData>
    <row r="1" spans="1:6" ht="29.25" customHeight="1">
      <c r="A1" s="398" t="str">
        <f>"Flächenaufstellung "&amp;Eingabe!H16</f>
        <v xml:space="preserve">Flächenaufstellung </v>
      </c>
      <c r="B1" s="399"/>
      <c r="C1" s="399"/>
      <c r="D1" s="399"/>
      <c r="E1" s="399"/>
      <c r="F1" s="400"/>
    </row>
    <row r="2" spans="1:6">
      <c r="A2" s="135" t="s">
        <v>282</v>
      </c>
      <c r="B2" s="376">
        <f>Eingabe!H17</f>
        <v>0</v>
      </c>
      <c r="C2" s="135"/>
      <c r="D2" s="135"/>
      <c r="E2" s="135"/>
      <c r="F2" s="401"/>
    </row>
    <row r="3" spans="1:6">
      <c r="A3" s="38" t="s">
        <v>281</v>
      </c>
      <c r="B3" s="38" t="s">
        <v>280</v>
      </c>
    </row>
    <row r="5" spans="1:6">
      <c r="A5" s="95" t="s">
        <v>87</v>
      </c>
      <c r="B5" s="95"/>
      <c r="C5" s="95"/>
      <c r="D5" s="95"/>
      <c r="E5" s="95"/>
      <c r="F5" s="83"/>
    </row>
    <row r="6" spans="1:6">
      <c r="A6" s="85" t="s">
        <v>279</v>
      </c>
      <c r="B6" s="95"/>
      <c r="C6" s="95"/>
      <c r="D6" s="95"/>
      <c r="E6" s="95"/>
      <c r="F6" s="83">
        <v>0</v>
      </c>
    </row>
    <row r="7" spans="1:6">
      <c r="A7" s="85" t="s">
        <v>279</v>
      </c>
      <c r="B7" s="95"/>
      <c r="C7" s="95"/>
      <c r="D7" s="95"/>
      <c r="E7" s="95"/>
      <c r="F7" s="83">
        <v>0</v>
      </c>
    </row>
    <row r="8" spans="1:6">
      <c r="A8" s="85" t="s">
        <v>279</v>
      </c>
      <c r="B8" s="95"/>
      <c r="C8" s="95"/>
      <c r="D8" s="95"/>
      <c r="E8" s="95"/>
      <c r="F8" s="83">
        <v>0</v>
      </c>
    </row>
    <row r="9" spans="1:6">
      <c r="A9" s="85" t="s">
        <v>279</v>
      </c>
      <c r="B9" s="95"/>
      <c r="C9" s="95"/>
      <c r="D9" s="95"/>
      <c r="E9" s="95"/>
      <c r="F9" s="83">
        <v>0</v>
      </c>
    </row>
    <row r="10" spans="1:6">
      <c r="A10" s="82" t="s">
        <v>259</v>
      </c>
      <c r="B10" s="80"/>
      <c r="C10" s="80"/>
      <c r="D10" s="80"/>
      <c r="E10" s="80"/>
      <c r="F10" s="79">
        <f>SUM(F5:F9)</f>
        <v>0</v>
      </c>
    </row>
    <row r="12" spans="1:6">
      <c r="A12" s="88" t="s">
        <v>90</v>
      </c>
      <c r="B12" s="46"/>
      <c r="C12" s="46"/>
      <c r="D12" s="46"/>
      <c r="E12" s="46"/>
      <c r="F12" s="86"/>
    </row>
    <row r="13" spans="1:6">
      <c r="A13" s="85" t="s">
        <v>278</v>
      </c>
      <c r="B13" s="46"/>
      <c r="C13" s="46"/>
      <c r="D13" s="46"/>
      <c r="E13" s="46"/>
      <c r="F13" s="83">
        <v>0</v>
      </c>
    </row>
    <row r="14" spans="1:6">
      <c r="A14" s="85" t="s">
        <v>277</v>
      </c>
      <c r="B14" s="46"/>
      <c r="C14" s="46"/>
      <c r="D14" s="46"/>
      <c r="E14" s="46"/>
      <c r="F14" s="83">
        <v>0</v>
      </c>
    </row>
    <row r="15" spans="1:6">
      <c r="A15" s="85" t="s">
        <v>276</v>
      </c>
      <c r="B15" s="46"/>
      <c r="C15" s="46"/>
      <c r="D15" s="46"/>
      <c r="E15" s="46"/>
      <c r="F15" s="83">
        <v>0</v>
      </c>
    </row>
    <row r="16" spans="1:6">
      <c r="A16" s="85" t="s">
        <v>275</v>
      </c>
      <c r="B16" s="46"/>
      <c r="C16" s="46"/>
      <c r="D16" s="46"/>
      <c r="E16" s="46"/>
      <c r="F16" s="83">
        <v>0</v>
      </c>
    </row>
    <row r="17" spans="1:6">
      <c r="A17" s="85" t="s">
        <v>274</v>
      </c>
      <c r="B17" s="46"/>
      <c r="C17" s="46"/>
      <c r="D17" s="46"/>
      <c r="E17" s="46"/>
      <c r="F17" s="83">
        <v>0</v>
      </c>
    </row>
    <row r="18" spans="1:6">
      <c r="A18" s="85" t="s">
        <v>273</v>
      </c>
      <c r="B18" s="46"/>
      <c r="C18" s="46"/>
      <c r="D18" s="46"/>
      <c r="E18" s="46"/>
      <c r="F18" s="83">
        <v>0</v>
      </c>
    </row>
    <row r="19" spans="1:6">
      <c r="A19" s="85" t="s">
        <v>272</v>
      </c>
      <c r="B19" s="46"/>
      <c r="C19" s="46"/>
      <c r="D19" s="46"/>
      <c r="E19" s="46"/>
      <c r="F19" s="83">
        <v>0</v>
      </c>
    </row>
    <row r="20" spans="1:6">
      <c r="A20" s="85" t="s">
        <v>271</v>
      </c>
      <c r="B20" s="46"/>
      <c r="C20" s="46"/>
      <c r="D20" s="46"/>
      <c r="E20" s="46"/>
      <c r="F20" s="83">
        <v>0</v>
      </c>
    </row>
    <row r="21" spans="1:6">
      <c r="A21" s="82" t="s">
        <v>259</v>
      </c>
      <c r="B21" s="80"/>
      <c r="C21" s="80"/>
      <c r="D21" s="80"/>
      <c r="E21" s="80"/>
      <c r="F21" s="79">
        <f>SUM(F13:F20)</f>
        <v>0</v>
      </c>
    </row>
    <row r="22" spans="1:6">
      <c r="A22" s="46"/>
      <c r="B22" s="46"/>
      <c r="C22" s="46"/>
      <c r="D22" s="46"/>
      <c r="E22" s="46"/>
      <c r="F22" s="86"/>
    </row>
    <row r="23" spans="1:6" ht="13.5" thickBot="1">
      <c r="A23" s="88" t="s">
        <v>270</v>
      </c>
      <c r="B23" s="88"/>
      <c r="C23" s="88"/>
      <c r="D23" s="88"/>
      <c r="E23" s="88"/>
      <c r="F23" s="94">
        <f>F10-F21</f>
        <v>0</v>
      </c>
    </row>
    <row r="24" spans="1:6">
      <c r="A24" s="88"/>
      <c r="B24" s="88"/>
      <c r="C24" s="88"/>
      <c r="D24" s="88"/>
      <c r="E24" s="88"/>
      <c r="F24" s="93"/>
    </row>
    <row r="25" spans="1:6">
      <c r="A25" s="88" t="s">
        <v>269</v>
      </c>
      <c r="B25" s="88"/>
      <c r="C25" s="88"/>
      <c r="D25" s="88"/>
      <c r="E25" s="88"/>
      <c r="F25" s="93"/>
    </row>
    <row r="26" spans="1:6">
      <c r="A26" s="85" t="s">
        <v>268</v>
      </c>
      <c r="B26" s="88"/>
      <c r="C26" s="88"/>
      <c r="D26" s="88"/>
      <c r="E26" s="88"/>
      <c r="F26" s="83">
        <v>0</v>
      </c>
    </row>
    <row r="27" spans="1:6">
      <c r="A27" s="85" t="s">
        <v>267</v>
      </c>
      <c r="B27" s="88"/>
      <c r="C27" s="88"/>
      <c r="D27" s="88"/>
      <c r="E27" s="88"/>
      <c r="F27" s="83">
        <v>0</v>
      </c>
    </row>
    <row r="28" spans="1:6">
      <c r="A28" s="92" t="s">
        <v>266</v>
      </c>
      <c r="B28" s="88"/>
      <c r="C28" s="88"/>
      <c r="D28" s="88"/>
      <c r="E28" s="88"/>
      <c r="F28" s="83">
        <v>0</v>
      </c>
    </row>
    <row r="29" spans="1:6">
      <c r="A29" s="85" t="s">
        <v>265</v>
      </c>
      <c r="B29" s="88"/>
      <c r="C29" s="88"/>
      <c r="D29" s="88"/>
      <c r="E29" s="88"/>
      <c r="F29" s="83"/>
    </row>
    <row r="30" spans="1:6">
      <c r="A30" s="92" t="s">
        <v>264</v>
      </c>
      <c r="B30" s="88"/>
      <c r="C30" s="88"/>
      <c r="D30" s="88"/>
      <c r="E30" s="88"/>
      <c r="F30" s="83">
        <v>0</v>
      </c>
    </row>
    <row r="31" spans="1:6">
      <c r="A31" s="85" t="s">
        <v>5</v>
      </c>
      <c r="B31" s="88"/>
      <c r="C31" s="88"/>
      <c r="D31" s="88"/>
      <c r="E31" s="88"/>
      <c r="F31" s="83"/>
    </row>
    <row r="32" spans="1:6" ht="12" customHeight="1">
      <c r="A32" s="92" t="s">
        <v>263</v>
      </c>
      <c r="B32" s="46"/>
      <c r="C32" s="46"/>
      <c r="D32" s="46"/>
      <c r="E32" s="46"/>
      <c r="F32" s="83">
        <v>0</v>
      </c>
    </row>
    <row r="33" spans="1:6" ht="12" customHeight="1">
      <c r="A33" s="92" t="s">
        <v>262</v>
      </c>
      <c r="B33" s="85"/>
      <c r="C33" s="46"/>
      <c r="D33" s="46"/>
      <c r="E33" s="46"/>
      <c r="F33" s="83">
        <v>0</v>
      </c>
    </row>
    <row r="34" spans="1:6" ht="12" customHeight="1">
      <c r="A34" s="85" t="s">
        <v>11</v>
      </c>
      <c r="B34" s="85"/>
      <c r="C34" s="46"/>
      <c r="D34" s="46"/>
      <c r="E34" s="46"/>
      <c r="F34" s="83"/>
    </row>
    <row r="35" spans="1:6" ht="12" customHeight="1">
      <c r="A35" s="92" t="s">
        <v>261</v>
      </c>
      <c r="B35" s="85"/>
      <c r="C35" s="46"/>
      <c r="D35" s="46"/>
      <c r="E35" s="46"/>
      <c r="F35" s="83">
        <v>0</v>
      </c>
    </row>
    <row r="36" spans="1:6" ht="12" customHeight="1">
      <c r="A36" s="92" t="s">
        <v>260</v>
      </c>
      <c r="B36" s="46"/>
      <c r="C36" s="46"/>
      <c r="D36" s="46"/>
      <c r="E36" s="46"/>
      <c r="F36" s="83">
        <v>0</v>
      </c>
    </row>
    <row r="37" spans="1:6" ht="12" customHeight="1">
      <c r="A37" s="82" t="s">
        <v>259</v>
      </c>
      <c r="B37" s="80"/>
      <c r="C37" s="80"/>
      <c r="D37" s="80"/>
      <c r="E37" s="80"/>
      <c r="F37" s="79">
        <f>SUM(F26:F36)</f>
        <v>0</v>
      </c>
    </row>
    <row r="38" spans="1:6" ht="12" customHeight="1">
      <c r="A38" s="91"/>
      <c r="B38" s="46"/>
      <c r="C38" s="46"/>
      <c r="D38" s="46"/>
      <c r="E38" s="46"/>
    </row>
    <row r="39" spans="1:6" ht="12" customHeight="1">
      <c r="A39" s="85" t="s">
        <v>258</v>
      </c>
      <c r="B39" s="84"/>
      <c r="C39" s="46"/>
      <c r="D39" s="46"/>
      <c r="E39" s="46"/>
      <c r="F39" s="83">
        <f>F23</f>
        <v>0</v>
      </c>
    </row>
    <row r="40" spans="1:6" ht="12" customHeight="1">
      <c r="A40" s="85" t="s">
        <v>257</v>
      </c>
      <c r="B40" s="84"/>
      <c r="C40" s="46"/>
      <c r="D40" s="46"/>
      <c r="E40" s="46"/>
      <c r="F40" s="83">
        <f>F37</f>
        <v>0</v>
      </c>
    </row>
    <row r="41" spans="1:6" ht="12" customHeight="1">
      <c r="A41" s="90" t="s">
        <v>256</v>
      </c>
      <c r="B41" s="89"/>
      <c r="C41" s="80"/>
      <c r="D41" s="80"/>
      <c r="E41" s="80"/>
      <c r="F41" s="79">
        <f>F39-F40</f>
        <v>0</v>
      </c>
    </row>
    <row r="42" spans="1:6">
      <c r="A42" s="85"/>
      <c r="B42" s="85"/>
      <c r="C42" s="46"/>
      <c r="D42" s="46"/>
      <c r="E42" s="46"/>
      <c r="F42" s="86"/>
    </row>
    <row r="43" spans="1:6">
      <c r="A43" s="88" t="s">
        <v>177</v>
      </c>
      <c r="B43" s="46"/>
      <c r="C43" s="87" t="s">
        <v>181</v>
      </c>
      <c r="D43" s="87" t="s">
        <v>255</v>
      </c>
      <c r="E43" s="46"/>
      <c r="F43" s="86"/>
    </row>
    <row r="44" spans="1:6">
      <c r="A44" s="85" t="s">
        <v>254</v>
      </c>
      <c r="B44" s="84"/>
      <c r="C44" s="46"/>
      <c r="D44" s="46"/>
      <c r="E44" s="46"/>
      <c r="F44" s="83">
        <v>0</v>
      </c>
    </row>
    <row r="45" spans="1:6">
      <c r="A45" s="85" t="s">
        <v>253</v>
      </c>
      <c r="B45" s="84"/>
      <c r="C45" s="46"/>
      <c r="D45" s="46"/>
      <c r="E45" s="46"/>
      <c r="F45" s="83">
        <v>0</v>
      </c>
    </row>
    <row r="46" spans="1:6">
      <c r="A46" s="85" t="s">
        <v>252</v>
      </c>
      <c r="B46" s="84"/>
      <c r="C46" s="46"/>
      <c r="D46" s="46"/>
      <c r="E46" s="46"/>
      <c r="F46" s="83">
        <v>0</v>
      </c>
    </row>
    <row r="47" spans="1:6">
      <c r="A47" s="85" t="s">
        <v>251</v>
      </c>
      <c r="B47" s="84"/>
      <c r="C47" s="46"/>
      <c r="D47" s="46"/>
      <c r="E47" s="46"/>
      <c r="F47" s="83">
        <v>0</v>
      </c>
    </row>
    <row r="48" spans="1:6">
      <c r="A48" s="85" t="s">
        <v>250</v>
      </c>
      <c r="B48" s="84"/>
      <c r="C48" s="46"/>
      <c r="D48" s="46"/>
      <c r="E48" s="46"/>
      <c r="F48" s="83">
        <v>0</v>
      </c>
    </row>
    <row r="49" spans="1:6">
      <c r="A49" s="82" t="s">
        <v>26</v>
      </c>
      <c r="B49" s="80"/>
      <c r="C49" s="81">
        <f>SUM(C44:C48)</f>
        <v>0</v>
      </c>
      <c r="D49" s="81">
        <f>SUM(D44:D48)</f>
        <v>0</v>
      </c>
      <c r="E49" s="80"/>
      <c r="F49" s="79">
        <f>SUM(F44:F48)</f>
        <v>0</v>
      </c>
    </row>
  </sheetData>
  <sheetProtection formatCells="0" formatColumns="0" formatRows="0" insertColumns="0" insertRows="0" deleteColumns="0" deleteRows="0" sort="0"/>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dimension ref="A1:G38"/>
  <sheetViews>
    <sheetView topLeftCell="B1" workbookViewId="0">
      <selection activeCell="I25" sqref="I25"/>
    </sheetView>
  </sheetViews>
  <sheetFormatPr baseColWidth="10" defaultRowHeight="15"/>
  <cols>
    <col min="1" max="1" width="16.85546875" customWidth="1"/>
    <col min="2" max="2" width="14.5703125" customWidth="1"/>
    <col min="3" max="3" width="11.42578125" customWidth="1"/>
    <col min="4" max="4" width="70.28515625" customWidth="1"/>
    <col min="5" max="5" width="14.140625" customWidth="1"/>
    <col min="6" max="6" width="12.42578125" customWidth="1"/>
    <col min="7" max="7" width="11.42578125" customWidth="1"/>
    <col min="9" max="9" width="11.42578125" customWidth="1"/>
  </cols>
  <sheetData>
    <row r="1" spans="1:7">
      <c r="A1" s="152" t="s">
        <v>301</v>
      </c>
      <c r="B1" s="153"/>
      <c r="D1" s="152" t="s">
        <v>302</v>
      </c>
      <c r="E1" s="168"/>
      <c r="F1" s="169"/>
      <c r="G1" s="151"/>
    </row>
    <row r="2" spans="1:7">
      <c r="A2" s="154"/>
      <c r="B2" s="155"/>
      <c r="D2" s="170"/>
      <c r="F2" s="171"/>
      <c r="G2" s="151"/>
    </row>
    <row r="3" spans="1:7">
      <c r="A3" s="156" t="s">
        <v>42</v>
      </c>
      <c r="B3" s="157" t="s">
        <v>40</v>
      </c>
      <c r="D3" s="172" t="str">
        <f>Ausgabe!C76</f>
        <v>Kosten Erschließung (öffentl.)</v>
      </c>
      <c r="F3" s="171"/>
      <c r="G3" s="151"/>
    </row>
    <row r="4" spans="1:7">
      <c r="A4" s="156"/>
      <c r="B4" s="157" t="s">
        <v>41</v>
      </c>
      <c r="D4" s="173" t="str">
        <f>Ausgabe!C78</f>
        <v>Herstellung öffentliche Grünflächen (öffentl. + privat mit Nutzungsrechten)</v>
      </c>
      <c r="E4" s="402">
        <v>130</v>
      </c>
      <c r="F4" s="171" t="s">
        <v>18</v>
      </c>
      <c r="G4" s="151"/>
    </row>
    <row r="5" spans="1:7">
      <c r="A5" s="154"/>
      <c r="B5" s="155"/>
      <c r="D5" s="173" t="str">
        <f>Ausgabe!C79</f>
        <v>Herstellung öffentliche Grünfläche Soll</v>
      </c>
      <c r="E5" s="402">
        <v>6</v>
      </c>
      <c r="F5" s="171" t="s">
        <v>18</v>
      </c>
      <c r="G5" s="151"/>
    </row>
    <row r="6" spans="1:7">
      <c r="A6" s="158" t="s">
        <v>93</v>
      </c>
      <c r="B6" s="159" t="s">
        <v>92</v>
      </c>
      <c r="D6" s="173" t="str">
        <f>Ausgabe!C80</f>
        <v>Herstellung Straßenflächen (öffentl + privat mit Nutzungsrechten)</v>
      </c>
      <c r="E6" s="402">
        <v>320</v>
      </c>
      <c r="F6" s="171" t="s">
        <v>18</v>
      </c>
      <c r="G6" s="151"/>
    </row>
    <row r="7" spans="1:7">
      <c r="A7" s="158"/>
      <c r="B7" s="160">
        <v>0</v>
      </c>
      <c r="D7" s="173" t="str">
        <f>Ausgabe!C81</f>
        <v>Herstellung Wegeflächen (öffentl + privat mit Nutzungsrechten)</v>
      </c>
      <c r="E7" s="402">
        <v>90</v>
      </c>
      <c r="F7" s="171" t="s">
        <v>18</v>
      </c>
      <c r="G7" s="151"/>
    </row>
    <row r="8" spans="1:7">
      <c r="A8" s="158"/>
      <c r="B8" s="160">
        <v>3</v>
      </c>
      <c r="D8" s="173" t="str">
        <f>Ausgabe!C82</f>
        <v>kostenlose Übertragung Straßen- und Wegeflächen</v>
      </c>
      <c r="E8" s="402">
        <v>5</v>
      </c>
      <c r="F8" s="171" t="s">
        <v>18</v>
      </c>
      <c r="G8" s="151"/>
    </row>
    <row r="9" spans="1:7">
      <c r="A9" s="161"/>
      <c r="B9" s="160">
        <v>5</v>
      </c>
      <c r="D9" s="173" t="str">
        <f>Ausgabe!C83</f>
        <v>kostenlose Übertragung Grünflächen</v>
      </c>
      <c r="E9" s="402">
        <v>30</v>
      </c>
      <c r="F9" s="171" t="s">
        <v>18</v>
      </c>
      <c r="G9" s="151"/>
    </row>
    <row r="10" spans="1:7">
      <c r="A10" s="161"/>
      <c r="B10" s="160">
        <v>10</v>
      </c>
      <c r="D10" s="174"/>
      <c r="F10" s="171"/>
      <c r="G10" s="151"/>
    </row>
    <row r="11" spans="1:7">
      <c r="A11" s="161"/>
      <c r="B11" s="160">
        <v>15</v>
      </c>
      <c r="D11" s="173" t="str">
        <f>Ausgabe!C87</f>
        <v>Entwicklungspflege (öffentl. + privat mit Nutzungsrecht)</v>
      </c>
      <c r="E11" s="97">
        <v>4</v>
      </c>
      <c r="F11" s="171" t="s">
        <v>18</v>
      </c>
      <c r="G11" s="151"/>
    </row>
    <row r="12" spans="1:7">
      <c r="A12" s="161"/>
      <c r="B12" s="160">
        <v>20</v>
      </c>
      <c r="D12" s="170"/>
      <c r="F12" s="171"/>
      <c r="G12" s="151"/>
    </row>
    <row r="13" spans="1:7">
      <c r="A13" s="162"/>
      <c r="B13" s="163"/>
      <c r="D13" s="175" t="str">
        <f>Ausgabe!C111</f>
        <v>Kosten soziale Infrastruktur</v>
      </c>
      <c r="F13" s="171"/>
      <c r="G13" s="151"/>
    </row>
    <row r="14" spans="1:7">
      <c r="A14" s="164" t="s">
        <v>170</v>
      </c>
      <c r="B14" s="165" t="s">
        <v>231</v>
      </c>
      <c r="D14" s="173" t="str">
        <f>Ausgabe!C121</f>
        <v>Baukosten Kita Verursacher (nur bei Ablösung der Kita-Plätze)</v>
      </c>
      <c r="E14" s="403">
        <v>40000</v>
      </c>
      <c r="F14" s="171" t="s">
        <v>27</v>
      </c>
      <c r="G14" s="151"/>
    </row>
    <row r="15" spans="1:7" ht="15.75" thickBot="1">
      <c r="A15" s="166"/>
      <c r="B15" s="167" t="s">
        <v>232</v>
      </c>
      <c r="D15" s="173" t="str">
        <f>Ausgabe!C132</f>
        <v>Baukosten Grundschule Verursacher</v>
      </c>
      <c r="E15" s="403">
        <v>68700</v>
      </c>
      <c r="F15" s="171" t="s">
        <v>27</v>
      </c>
      <c r="G15" s="151"/>
    </row>
    <row r="16" spans="1:7">
      <c r="D16" s="173"/>
      <c r="F16" s="171"/>
      <c r="G16" s="151"/>
    </row>
    <row r="17" spans="4:7">
      <c r="D17" s="173" t="str">
        <f>Ausgabe!C136</f>
        <v>kostenlose Übertragung öff. Spielplatzflächen (außer in Grünanlagen)</v>
      </c>
      <c r="E17" s="102">
        <v>30</v>
      </c>
      <c r="F17" s="171" t="s">
        <v>18</v>
      </c>
      <c r="G17" s="151"/>
    </row>
    <row r="18" spans="4:7">
      <c r="D18" s="173" t="str">
        <f>Ausgabe!C137</f>
        <v xml:space="preserve">Herstellungskosten Spielplätze Verursacher </v>
      </c>
      <c r="E18" s="102">
        <v>170</v>
      </c>
      <c r="F18" s="171" t="s">
        <v>18</v>
      </c>
      <c r="G18" s="151"/>
    </row>
    <row r="19" spans="4:7">
      <c r="D19" s="170"/>
      <c r="F19" s="171"/>
      <c r="G19" s="151"/>
    </row>
    <row r="20" spans="4:7">
      <c r="D20" s="175" t="str">
        <f>Ausgabe!C145</f>
        <v>Kosten mietgebundener förderfähiger Wohnraum</v>
      </c>
      <c r="F20" s="171"/>
      <c r="G20" s="151"/>
    </row>
    <row r="21" spans="4:7">
      <c r="D21" s="173" t="str">
        <f>Ausgabe!C152</f>
        <v>Æ Wohnungsgröße</v>
      </c>
      <c r="E21" s="102">
        <v>70</v>
      </c>
      <c r="F21" s="171" t="s">
        <v>4</v>
      </c>
      <c r="G21" s="151"/>
    </row>
    <row r="22" spans="4:7">
      <c r="D22" s="173" t="str">
        <f>Ausgabe!C153</f>
        <v>Hochbaukosten förderfähige Wohnungen</v>
      </c>
      <c r="E22" s="403">
        <v>3061</v>
      </c>
      <c r="F22" s="171" t="s">
        <v>18</v>
      </c>
      <c r="G22" s="151"/>
    </row>
    <row r="23" spans="4:7">
      <c r="D23" s="173" t="str">
        <f>Ausgabe!C155</f>
        <v>Anfangsmiete mit Förderung</v>
      </c>
      <c r="E23" s="176">
        <v>6.6</v>
      </c>
      <c r="F23" s="171" t="s">
        <v>18</v>
      </c>
      <c r="G23" s="151"/>
    </row>
    <row r="24" spans="4:7">
      <c r="D24" s="170"/>
      <c r="F24" s="171"/>
      <c r="G24" s="151"/>
    </row>
    <row r="25" spans="4:7">
      <c r="D25" s="175" t="str">
        <f>Ausgabe!C93</f>
        <v xml:space="preserve">Verfahrenskosten </v>
      </c>
      <c r="F25" s="171"/>
    </row>
    <row r="26" spans="4:7">
      <c r="D26" s="173" t="str">
        <f>Ausgabe!C95</f>
        <v>Planungsfläche &gt; 100.000 m²</v>
      </c>
      <c r="E26" s="102">
        <v>6</v>
      </c>
      <c r="F26" s="171" t="s">
        <v>18</v>
      </c>
    </row>
    <row r="27" spans="4:7">
      <c r="D27" s="173" t="str">
        <f>Ausgabe!C96</f>
        <v>Planungsfläche &gt; 50.000 m² und ≤ 100.000 m²</v>
      </c>
      <c r="E27" s="102">
        <v>12</v>
      </c>
      <c r="F27" s="171" t="s">
        <v>18</v>
      </c>
    </row>
    <row r="28" spans="4:7">
      <c r="D28" s="173" t="str">
        <f>Ausgabe!C97</f>
        <v>Planungsfläche ≤ 50.000 m²</v>
      </c>
      <c r="E28" s="102">
        <v>24</v>
      </c>
      <c r="F28" s="171" t="s">
        <v>18</v>
      </c>
    </row>
    <row r="29" spans="4:7">
      <c r="D29" s="170"/>
      <c r="F29" s="171"/>
    </row>
    <row r="30" spans="4:7">
      <c r="D30" s="172" t="str">
        <f>underrent!A10</f>
        <v>Under-Rent Planung</v>
      </c>
      <c r="F30" s="171"/>
    </row>
    <row r="31" spans="4:7">
      <c r="D31" s="173" t="str">
        <f>underrent!A15</f>
        <v>Baujahr</v>
      </c>
      <c r="E31" s="102">
        <v>2020</v>
      </c>
      <c r="F31" s="171"/>
    </row>
    <row r="32" spans="4:7">
      <c r="D32" s="173" t="str">
        <f>underrent!A17</f>
        <v>Verwaltungskosten</v>
      </c>
      <c r="E32" s="404">
        <v>298.41000000000003</v>
      </c>
      <c r="F32" s="177" t="s">
        <v>71</v>
      </c>
    </row>
    <row r="33" spans="4:6">
      <c r="D33" s="173" t="str">
        <f>underrent!A18</f>
        <v>Instandhaltungskosten bis 22 Jahre</v>
      </c>
      <c r="E33" s="404">
        <v>9.2100000000000009</v>
      </c>
      <c r="F33" s="177" t="s">
        <v>18</v>
      </c>
    </row>
    <row r="34" spans="4:6">
      <c r="D34" s="173" t="str">
        <f>underrent!A19</f>
        <v>Instandhaltungskosten über 22 Jahre</v>
      </c>
      <c r="E34" s="404">
        <v>11.68</v>
      </c>
      <c r="F34" s="177" t="s">
        <v>18</v>
      </c>
    </row>
    <row r="35" spans="4:6">
      <c r="D35" s="173" t="str">
        <f>underrent!A20</f>
        <v>Mietausfallwagnis</v>
      </c>
      <c r="E35" s="403">
        <v>2</v>
      </c>
      <c r="F35" s="177" t="s">
        <v>0</v>
      </c>
    </row>
    <row r="36" spans="4:6" ht="15.75" thickBot="1">
      <c r="D36" s="178" t="str">
        <f>underrent!A21</f>
        <v>Kapitalisierungszinssatz</v>
      </c>
      <c r="E36" s="405">
        <v>2.2000000000000002</v>
      </c>
      <c r="F36" s="179" t="s">
        <v>0</v>
      </c>
    </row>
    <row r="38" spans="4:6">
      <c r="D38" t="s">
        <v>304</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90E12-4B58-478A-B26E-CB5AC84DC96D}">
  <dimension ref="A1:I16"/>
  <sheetViews>
    <sheetView zoomScale="85" zoomScaleNormal="85" workbookViewId="0">
      <selection activeCell="I25" sqref="I25"/>
    </sheetView>
  </sheetViews>
  <sheetFormatPr baseColWidth="10" defaultRowHeight="15"/>
  <cols>
    <col min="1" max="1" width="24.42578125" customWidth="1"/>
    <col min="2" max="2" width="12.5703125" bestFit="1" customWidth="1"/>
    <col min="3" max="4" width="11.42578125" customWidth="1"/>
  </cols>
  <sheetData>
    <row r="1" spans="1:9">
      <c r="A1" t="s">
        <v>290</v>
      </c>
      <c r="B1">
        <v>0</v>
      </c>
      <c r="C1">
        <v>601</v>
      </c>
      <c r="D1">
        <v>701</v>
      </c>
      <c r="E1">
        <v>801</v>
      </c>
      <c r="F1">
        <v>901</v>
      </c>
      <c r="G1">
        <v>1001</v>
      </c>
      <c r="H1">
        <v>1101</v>
      </c>
      <c r="I1">
        <v>1201</v>
      </c>
    </row>
    <row r="2" spans="1:9">
      <c r="A2" t="s">
        <v>291</v>
      </c>
      <c r="B2">
        <v>600</v>
      </c>
      <c r="C2">
        <v>700</v>
      </c>
      <c r="D2">
        <v>800</v>
      </c>
      <c r="E2">
        <v>900</v>
      </c>
      <c r="F2">
        <v>1000</v>
      </c>
      <c r="G2">
        <v>1100</v>
      </c>
      <c r="H2">
        <v>1200</v>
      </c>
      <c r="I2" s="149">
        <v>1112.3745788088104</v>
      </c>
    </row>
    <row r="3" spans="1:9">
      <c r="A3" t="s">
        <v>94</v>
      </c>
      <c r="B3">
        <v>1450</v>
      </c>
      <c r="C3">
        <v>1500</v>
      </c>
      <c r="D3">
        <v>1550</v>
      </c>
      <c r="E3">
        <v>1600</v>
      </c>
      <c r="F3">
        <v>1650</v>
      </c>
      <c r="G3">
        <v>1700</v>
      </c>
      <c r="H3">
        <v>1750</v>
      </c>
      <c r="I3">
        <v>1800</v>
      </c>
    </row>
    <row r="5" spans="1:9" ht="29.25" customHeight="1">
      <c r="A5" s="96" t="s">
        <v>292</v>
      </c>
      <c r="B5" s="97">
        <v>10.9566442638671</v>
      </c>
      <c r="C5" s="97">
        <v>12.021265672163189</v>
      </c>
      <c r="D5" s="97">
        <v>12.281630745260248</v>
      </c>
      <c r="E5" s="97">
        <v>12.541995818357309</v>
      </c>
      <c r="F5" s="97">
        <v>12.80236089145437</v>
      </c>
      <c r="G5" s="97">
        <v>13.063590611027641</v>
      </c>
      <c r="H5" s="97">
        <v>13.323798175658352</v>
      </c>
      <c r="I5" s="97">
        <v>13.584005740289063</v>
      </c>
    </row>
    <row r="6" spans="1:9" ht="29.25" customHeight="1">
      <c r="A6" s="96" t="s">
        <v>293</v>
      </c>
      <c r="B6" s="97">
        <v>11.919825503626418</v>
      </c>
      <c r="C6" s="97">
        <v>12.180190576723477</v>
      </c>
      <c r="D6" s="97">
        <v>12.441476999344633</v>
      </c>
      <c r="E6" s="97">
        <v>12.701684563975347</v>
      </c>
      <c r="F6" s="97">
        <v>12.96189212860606</v>
      </c>
      <c r="G6" s="97">
        <v>13.222099693236771</v>
      </c>
      <c r="H6" s="97">
        <v>13.482307257867488</v>
      </c>
      <c r="I6" s="97">
        <v>13.460822961733673</v>
      </c>
    </row>
    <row r="7" spans="1:9" ht="29.25" customHeight="1">
      <c r="A7" s="96"/>
      <c r="D7" s="21"/>
      <c r="E7" s="21"/>
      <c r="F7" s="21"/>
      <c r="G7" s="21"/>
      <c r="H7" s="21"/>
      <c r="I7" s="21"/>
    </row>
    <row r="8" spans="1:9">
      <c r="A8" s="98" t="s">
        <v>6</v>
      </c>
    </row>
    <row r="9" spans="1:9">
      <c r="A9" t="s">
        <v>294</v>
      </c>
      <c r="B9">
        <f t="shared" ref="B9:H9" si="0">IF(AND($B$13&gt;=B1,$B$13&lt;C1),1,"")</f>
        <v>1</v>
      </c>
      <c r="C9" t="str">
        <f t="shared" si="0"/>
        <v/>
      </c>
      <c r="D9" t="str">
        <f t="shared" si="0"/>
        <v/>
      </c>
      <c r="E9" t="str">
        <f t="shared" si="0"/>
        <v/>
      </c>
      <c r="F9" t="str">
        <f t="shared" si="0"/>
        <v/>
      </c>
      <c r="G9" t="str">
        <f t="shared" si="0"/>
        <v/>
      </c>
      <c r="H9" t="str">
        <f t="shared" si="0"/>
        <v/>
      </c>
      <c r="I9" t="str">
        <f>IF($B$13&gt;=I1,1,"")</f>
        <v/>
      </c>
    </row>
    <row r="10" spans="1:9">
      <c r="B10" s="21">
        <f t="shared" ref="B10:I10" si="1">IF(B9=1,($B$13-B1)*(B6-B5)/(B2-B1)+B5,"")</f>
        <v>10.9566442638671</v>
      </c>
      <c r="C10" s="21" t="str">
        <f t="shared" si="1"/>
        <v/>
      </c>
      <c r="D10" s="21" t="str">
        <f t="shared" si="1"/>
        <v/>
      </c>
      <c r="E10" s="21" t="str">
        <f t="shared" si="1"/>
        <v/>
      </c>
      <c r="F10" s="21" t="str">
        <f t="shared" si="1"/>
        <v/>
      </c>
      <c r="G10" s="21" t="str">
        <f t="shared" si="1"/>
        <v/>
      </c>
      <c r="H10" s="21" t="str">
        <f t="shared" si="1"/>
        <v/>
      </c>
      <c r="I10" s="21" t="str">
        <f t="shared" si="1"/>
        <v/>
      </c>
    </row>
    <row r="11" spans="1:9" ht="29.25" customHeight="1">
      <c r="A11" s="96" t="s">
        <v>295</v>
      </c>
      <c r="B11" s="150">
        <v>3904.0098174381751</v>
      </c>
      <c r="C11" s="150">
        <v>3944.2380479337612</v>
      </c>
      <c r="D11" s="150">
        <v>3984.4662784293487</v>
      </c>
      <c r="E11" s="150">
        <v>4024.6945089249348</v>
      </c>
      <c r="F11" s="150">
        <v>4064.9227394205218</v>
      </c>
      <c r="G11" s="150">
        <v>4105.1509699161088</v>
      </c>
      <c r="H11" s="150">
        <v>4145.3792004116958</v>
      </c>
      <c r="I11" s="150">
        <v>4185.6074309072828</v>
      </c>
    </row>
    <row r="12" spans="1:9">
      <c r="B12" s="21"/>
    </row>
    <row r="13" spans="1:9" ht="45">
      <c r="A13" s="96" t="s">
        <v>296</v>
      </c>
      <c r="B13" s="99">
        <f>Ausgabe!G72</f>
        <v>0</v>
      </c>
    </row>
    <row r="15" spans="1:9">
      <c r="A15" t="s">
        <v>79</v>
      </c>
      <c r="B15" s="21">
        <f>HLOOKUP(1,B9:I10,2,FALSE)</f>
        <v>10.9566442638671</v>
      </c>
    </row>
    <row r="16" spans="1:9">
      <c r="A16" t="s">
        <v>297</v>
      </c>
      <c r="B16" s="100">
        <f>ROUND(HLOOKUP(1,B9:I11,3,FALSE),0)</f>
        <v>3904</v>
      </c>
    </row>
  </sheetData>
  <pageMargins left="0.7" right="0.7" top="0.78740157499999996" bottom="0.78740157499999996" header="0.3" footer="0.3"/>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H722"/>
  <sheetViews>
    <sheetView workbookViewId="0">
      <selection activeCell="B6" sqref="B6"/>
    </sheetView>
  </sheetViews>
  <sheetFormatPr baseColWidth="10" defaultRowHeight="15"/>
  <cols>
    <col min="1" max="6" width="11.42578125" customWidth="1"/>
  </cols>
  <sheetData>
    <row r="1" spans="1:2">
      <c r="A1" t="s">
        <v>19</v>
      </c>
      <c r="B1" t="s">
        <v>32</v>
      </c>
    </row>
    <row r="2" spans="1:2">
      <c r="A2" s="22">
        <v>0.1</v>
      </c>
      <c r="B2" s="2">
        <f t="shared" ref="B2:B29" si="0">B3+$G$32</f>
        <v>0.22271999999999975</v>
      </c>
    </row>
    <row r="3" spans="1:2">
      <c r="A3" s="22">
        <v>0.11</v>
      </c>
      <c r="B3" s="2">
        <f t="shared" si="0"/>
        <v>0.22550399999999976</v>
      </c>
    </row>
    <row r="4" spans="1:2">
      <c r="A4" s="22">
        <v>0.12</v>
      </c>
      <c r="B4" s="2">
        <f t="shared" si="0"/>
        <v>0.22828799999999977</v>
      </c>
    </row>
    <row r="5" spans="1:2">
      <c r="A5" s="22">
        <v>0.13</v>
      </c>
      <c r="B5" s="2">
        <f t="shared" si="0"/>
        <v>0.23107199999999978</v>
      </c>
    </row>
    <row r="6" spans="1:2">
      <c r="A6" s="22">
        <v>0.14000000000000001</v>
      </c>
      <c r="B6" s="2">
        <f t="shared" si="0"/>
        <v>0.23385599999999979</v>
      </c>
    </row>
    <row r="7" spans="1:2">
      <c r="A7" s="22">
        <v>0.15</v>
      </c>
      <c r="B7" s="2">
        <f t="shared" si="0"/>
        <v>0.23663999999999979</v>
      </c>
    </row>
    <row r="8" spans="1:2">
      <c r="A8" s="22">
        <v>0.16</v>
      </c>
      <c r="B8" s="2">
        <f t="shared" si="0"/>
        <v>0.2394239999999998</v>
      </c>
    </row>
    <row r="9" spans="1:2">
      <c r="A9" s="22">
        <v>0.17</v>
      </c>
      <c r="B9" s="2">
        <f t="shared" si="0"/>
        <v>0.24220799999999981</v>
      </c>
    </row>
    <row r="10" spans="1:2">
      <c r="A10" s="22">
        <v>0.18</v>
      </c>
      <c r="B10" s="2">
        <f t="shared" si="0"/>
        <v>0.24499199999999982</v>
      </c>
    </row>
    <row r="11" spans="1:2">
      <c r="A11" s="22">
        <v>0.19</v>
      </c>
      <c r="B11" s="2">
        <f t="shared" si="0"/>
        <v>0.24777599999999983</v>
      </c>
    </row>
    <row r="12" spans="1:2">
      <c r="A12" s="22">
        <v>0.2</v>
      </c>
      <c r="B12" s="2">
        <f t="shared" si="0"/>
        <v>0.25055999999999984</v>
      </c>
    </row>
    <row r="13" spans="1:2">
      <c r="A13" s="22">
        <v>0.21</v>
      </c>
      <c r="B13" s="2">
        <f t="shared" si="0"/>
        <v>0.25334399999999985</v>
      </c>
    </row>
    <row r="14" spans="1:2">
      <c r="A14" s="22">
        <v>0.22</v>
      </c>
      <c r="B14" s="2">
        <f t="shared" si="0"/>
        <v>0.25612799999999986</v>
      </c>
    </row>
    <row r="15" spans="1:2">
      <c r="A15" s="22">
        <v>0.23</v>
      </c>
      <c r="B15" s="2">
        <f t="shared" si="0"/>
        <v>0.25891199999999986</v>
      </c>
    </row>
    <row r="16" spans="1:2">
      <c r="A16" s="22">
        <v>0.24</v>
      </c>
      <c r="B16" s="2">
        <f t="shared" si="0"/>
        <v>0.26169599999999987</v>
      </c>
    </row>
    <row r="17" spans="1:7">
      <c r="A17" s="22">
        <v>0.25</v>
      </c>
      <c r="B17" s="2">
        <f t="shared" si="0"/>
        <v>0.26447999999999988</v>
      </c>
    </row>
    <row r="18" spans="1:7">
      <c r="A18" s="22">
        <v>0.26</v>
      </c>
      <c r="B18" s="2">
        <f t="shared" si="0"/>
        <v>0.26726399999999989</v>
      </c>
    </row>
    <row r="19" spans="1:7">
      <c r="A19" s="22">
        <v>0.27</v>
      </c>
      <c r="B19" s="2">
        <f t="shared" si="0"/>
        <v>0.2700479999999999</v>
      </c>
    </row>
    <row r="20" spans="1:7">
      <c r="A20" s="22">
        <v>0.28000000000000003</v>
      </c>
      <c r="B20" s="2">
        <f t="shared" si="0"/>
        <v>0.27283199999999991</v>
      </c>
    </row>
    <row r="21" spans="1:7">
      <c r="A21" s="22">
        <v>0.28999999999999998</v>
      </c>
      <c r="B21" s="2">
        <f t="shared" si="0"/>
        <v>0.27561599999999992</v>
      </c>
    </row>
    <row r="22" spans="1:7">
      <c r="A22" s="22">
        <v>0.3</v>
      </c>
      <c r="B22" s="2">
        <f t="shared" si="0"/>
        <v>0.27839999999999993</v>
      </c>
    </row>
    <row r="23" spans="1:7">
      <c r="A23" s="22">
        <v>0.31</v>
      </c>
      <c r="B23" s="2">
        <f t="shared" si="0"/>
        <v>0.28118399999999993</v>
      </c>
    </row>
    <row r="24" spans="1:7">
      <c r="A24" s="22">
        <v>0.32</v>
      </c>
      <c r="B24" s="2">
        <f t="shared" si="0"/>
        <v>0.28396799999999994</v>
      </c>
    </row>
    <row r="25" spans="1:7">
      <c r="A25" s="22">
        <v>0.33</v>
      </c>
      <c r="B25" s="2">
        <f t="shared" si="0"/>
        <v>0.28675199999999995</v>
      </c>
    </row>
    <row r="26" spans="1:7">
      <c r="A26" s="22">
        <v>0.34</v>
      </c>
      <c r="B26" s="2">
        <f t="shared" si="0"/>
        <v>0.28953599999999996</v>
      </c>
    </row>
    <row r="27" spans="1:7">
      <c r="A27" s="22">
        <v>0.35</v>
      </c>
      <c r="B27" s="2">
        <f t="shared" si="0"/>
        <v>0.29231999999999997</v>
      </c>
    </row>
    <row r="28" spans="1:7">
      <c r="A28" s="22">
        <v>0.36</v>
      </c>
      <c r="B28" s="2">
        <f t="shared" si="0"/>
        <v>0.29510399999999998</v>
      </c>
    </row>
    <row r="29" spans="1:7">
      <c r="A29" s="22">
        <v>0.37</v>
      </c>
      <c r="B29" s="2">
        <f t="shared" si="0"/>
        <v>0.29788799999999999</v>
      </c>
    </row>
    <row r="30" spans="1:7">
      <c r="A30" s="22">
        <v>0.38</v>
      </c>
      <c r="B30" s="2">
        <f>B31+$G$32</f>
        <v>0.30067199999999999</v>
      </c>
    </row>
    <row r="31" spans="1:7">
      <c r="A31" s="22">
        <v>0.39</v>
      </c>
      <c r="B31" s="2">
        <f>B32+$G$32</f>
        <v>0.303456</v>
      </c>
    </row>
    <row r="32" spans="1:7">
      <c r="A32" s="22">
        <v>0.4</v>
      </c>
      <c r="B32" s="2">
        <f t="shared" ref="B32:B70" si="1">C32*$D$72</f>
        <v>0.30624000000000001</v>
      </c>
      <c r="C32" s="2">
        <v>0.66</v>
      </c>
      <c r="D32" t="s">
        <v>150</v>
      </c>
      <c r="G32" s="2">
        <f>B32-B33</f>
        <v>-2.7840000000000087E-3</v>
      </c>
    </row>
    <row r="33" spans="1:7">
      <c r="A33" s="22">
        <v>0.41</v>
      </c>
      <c r="B33" s="2">
        <f t="shared" si="1"/>
        <v>0.30902400000000002</v>
      </c>
      <c r="C33" s="2">
        <f t="shared" ref="C33:C41" si="2">($C$42-$C$32)/10+C32</f>
        <v>0.66600000000000004</v>
      </c>
      <c r="G33" s="2">
        <f t="shared" ref="G33:G40" si="3">B33-B34</f>
        <v>-2.7840000000000087E-3</v>
      </c>
    </row>
    <row r="34" spans="1:7">
      <c r="A34" s="22">
        <v>0.42</v>
      </c>
      <c r="B34" s="2">
        <f t="shared" si="1"/>
        <v>0.31180800000000003</v>
      </c>
      <c r="C34" s="2">
        <f t="shared" si="2"/>
        <v>0.67200000000000004</v>
      </c>
      <c r="G34" s="2">
        <f t="shared" si="3"/>
        <v>-2.7840000000000087E-3</v>
      </c>
    </row>
    <row r="35" spans="1:7">
      <c r="A35" s="22">
        <v>0.43</v>
      </c>
      <c r="B35" s="2">
        <f t="shared" si="1"/>
        <v>0.31459200000000004</v>
      </c>
      <c r="C35" s="2">
        <f t="shared" si="2"/>
        <v>0.67800000000000005</v>
      </c>
      <c r="G35" s="2">
        <f t="shared" si="3"/>
        <v>-2.7840000000000087E-3</v>
      </c>
    </row>
    <row r="36" spans="1:7">
      <c r="A36" s="22">
        <v>0.44</v>
      </c>
      <c r="B36" s="2">
        <f t="shared" si="1"/>
        <v>0.31737600000000005</v>
      </c>
      <c r="C36" s="2">
        <f t="shared" si="2"/>
        <v>0.68400000000000005</v>
      </c>
      <c r="G36" s="2">
        <f t="shared" si="3"/>
        <v>-2.7840000000000087E-3</v>
      </c>
    </row>
    <row r="37" spans="1:7">
      <c r="A37" s="22">
        <v>0.45</v>
      </c>
      <c r="B37" s="2">
        <f t="shared" si="1"/>
        <v>0.32016000000000006</v>
      </c>
      <c r="C37" s="2">
        <f t="shared" si="2"/>
        <v>0.69000000000000006</v>
      </c>
      <c r="G37" s="2">
        <f t="shared" si="3"/>
        <v>-2.7840000000000087E-3</v>
      </c>
    </row>
    <row r="38" spans="1:7">
      <c r="A38" s="22">
        <v>0.46</v>
      </c>
      <c r="B38" s="2">
        <f t="shared" si="1"/>
        <v>0.32294400000000006</v>
      </c>
      <c r="C38" s="2">
        <f t="shared" si="2"/>
        <v>0.69600000000000006</v>
      </c>
      <c r="G38" s="2">
        <f t="shared" si="3"/>
        <v>-2.7840000000000087E-3</v>
      </c>
    </row>
    <row r="39" spans="1:7">
      <c r="A39" s="22">
        <v>0.47</v>
      </c>
      <c r="B39" s="2">
        <f t="shared" si="1"/>
        <v>0.32572800000000007</v>
      </c>
      <c r="C39" s="2">
        <f t="shared" si="2"/>
        <v>0.70200000000000007</v>
      </c>
      <c r="G39" s="2">
        <f t="shared" si="3"/>
        <v>-2.7839999999999532E-3</v>
      </c>
    </row>
    <row r="40" spans="1:7">
      <c r="A40" s="22">
        <v>0.48</v>
      </c>
      <c r="B40" s="2">
        <f t="shared" si="1"/>
        <v>0.32851200000000003</v>
      </c>
      <c r="C40" s="2">
        <f t="shared" si="2"/>
        <v>0.70800000000000007</v>
      </c>
      <c r="G40" s="2">
        <f t="shared" si="3"/>
        <v>-2.7840000000000087E-3</v>
      </c>
    </row>
    <row r="41" spans="1:7">
      <c r="A41" s="22">
        <v>0.49</v>
      </c>
      <c r="B41" s="2">
        <f t="shared" si="1"/>
        <v>0.33129600000000003</v>
      </c>
      <c r="C41" s="2">
        <f t="shared" si="2"/>
        <v>0.71400000000000008</v>
      </c>
    </row>
    <row r="42" spans="1:7">
      <c r="A42" s="22">
        <v>0.5</v>
      </c>
      <c r="B42" s="2">
        <f t="shared" si="1"/>
        <v>0.33407999999999999</v>
      </c>
      <c r="C42" s="2">
        <v>0.72</v>
      </c>
    </row>
    <row r="43" spans="1:7">
      <c r="A43" s="22">
        <v>0.51</v>
      </c>
      <c r="B43" s="2">
        <f t="shared" si="1"/>
        <v>0.336864</v>
      </c>
      <c r="C43" s="2">
        <f t="shared" ref="C43:C51" si="4">($C$52-$C$42)/10+C42</f>
        <v>0.72599999999999998</v>
      </c>
    </row>
    <row r="44" spans="1:7">
      <c r="A44" s="22">
        <v>0.52</v>
      </c>
      <c r="B44" s="2">
        <f t="shared" si="1"/>
        <v>0.33964800000000001</v>
      </c>
      <c r="C44" s="2">
        <f t="shared" si="4"/>
        <v>0.73199999999999998</v>
      </c>
    </row>
    <row r="45" spans="1:7">
      <c r="A45" s="22">
        <v>0.53</v>
      </c>
      <c r="B45" s="2">
        <f t="shared" si="1"/>
        <v>0.34243200000000001</v>
      </c>
      <c r="C45" s="2">
        <f t="shared" si="4"/>
        <v>0.73799999999999999</v>
      </c>
    </row>
    <row r="46" spans="1:7">
      <c r="A46" s="22">
        <v>0.54</v>
      </c>
      <c r="B46" s="2">
        <f t="shared" si="1"/>
        <v>0.34521600000000002</v>
      </c>
      <c r="C46" s="2">
        <f t="shared" si="4"/>
        <v>0.74399999999999999</v>
      </c>
    </row>
    <row r="47" spans="1:7">
      <c r="A47" s="22">
        <v>0.55000000000000004</v>
      </c>
      <c r="B47" s="2">
        <f t="shared" si="1"/>
        <v>0.34800000000000003</v>
      </c>
      <c r="C47" s="2">
        <f t="shared" si="4"/>
        <v>0.75</v>
      </c>
    </row>
    <row r="48" spans="1:7">
      <c r="A48" s="22">
        <v>0.56000000000000005</v>
      </c>
      <c r="B48" s="2">
        <f t="shared" si="1"/>
        <v>0.35078400000000004</v>
      </c>
      <c r="C48" s="2">
        <f t="shared" si="4"/>
        <v>0.75600000000000001</v>
      </c>
    </row>
    <row r="49" spans="1:4">
      <c r="A49" s="22">
        <v>0.56999999999999995</v>
      </c>
      <c r="B49" s="2">
        <f t="shared" si="1"/>
        <v>0.35356800000000005</v>
      </c>
      <c r="C49" s="2">
        <f t="shared" si="4"/>
        <v>0.76200000000000001</v>
      </c>
    </row>
    <row r="50" spans="1:4">
      <c r="A50" s="22">
        <v>0.57999999999999996</v>
      </c>
      <c r="B50" s="2">
        <f t="shared" si="1"/>
        <v>0.356352</v>
      </c>
      <c r="C50" s="2">
        <f t="shared" si="4"/>
        <v>0.76800000000000002</v>
      </c>
    </row>
    <row r="51" spans="1:4">
      <c r="A51" s="22">
        <v>0.59</v>
      </c>
      <c r="B51" s="2">
        <f t="shared" si="1"/>
        <v>0.35913600000000001</v>
      </c>
      <c r="C51" s="2">
        <f t="shared" si="4"/>
        <v>0.77400000000000002</v>
      </c>
    </row>
    <row r="52" spans="1:4">
      <c r="A52" s="22">
        <v>0.6</v>
      </c>
      <c r="B52" s="2">
        <f t="shared" si="1"/>
        <v>0.36192000000000002</v>
      </c>
      <c r="C52" s="2">
        <v>0.78</v>
      </c>
      <c r="D52" s="2"/>
    </row>
    <row r="53" spans="1:4">
      <c r="A53" s="22">
        <v>0.61</v>
      </c>
      <c r="B53" s="2">
        <f t="shared" si="1"/>
        <v>0.36470400000000003</v>
      </c>
      <c r="C53" s="2">
        <f t="shared" ref="C53:C61" si="5">($C$62-$C$52)/10+C52</f>
        <v>0.78600000000000003</v>
      </c>
      <c r="D53" s="2"/>
    </row>
    <row r="54" spans="1:4">
      <c r="A54" s="22">
        <v>0.62</v>
      </c>
      <c r="B54" s="2">
        <f t="shared" si="1"/>
        <v>0.36748800000000004</v>
      </c>
      <c r="C54" s="2">
        <f t="shared" si="5"/>
        <v>0.79200000000000004</v>
      </c>
      <c r="D54" s="2"/>
    </row>
    <row r="55" spans="1:4">
      <c r="A55" s="22">
        <v>0.63</v>
      </c>
      <c r="B55" s="2">
        <f t="shared" si="1"/>
        <v>0.37027200000000005</v>
      </c>
      <c r="C55" s="2">
        <f t="shared" si="5"/>
        <v>0.79800000000000004</v>
      </c>
      <c r="D55" s="2"/>
    </row>
    <row r="56" spans="1:4">
      <c r="A56" s="22">
        <v>0.64</v>
      </c>
      <c r="B56" s="2">
        <f t="shared" si="1"/>
        <v>0.37305600000000005</v>
      </c>
      <c r="C56" s="2">
        <f t="shared" si="5"/>
        <v>0.80400000000000005</v>
      </c>
      <c r="D56" s="2"/>
    </row>
    <row r="57" spans="1:4">
      <c r="A57" s="22">
        <v>0.65</v>
      </c>
      <c r="B57" s="2">
        <f t="shared" si="1"/>
        <v>0.37584000000000006</v>
      </c>
      <c r="C57" s="2">
        <f t="shared" si="5"/>
        <v>0.81</v>
      </c>
      <c r="D57" s="2"/>
    </row>
    <row r="58" spans="1:4">
      <c r="A58" s="22">
        <v>0.66</v>
      </c>
      <c r="B58" s="2">
        <f t="shared" si="1"/>
        <v>0.37862400000000007</v>
      </c>
      <c r="C58" s="2">
        <f t="shared" si="5"/>
        <v>0.81600000000000006</v>
      </c>
      <c r="D58" s="2"/>
    </row>
    <row r="59" spans="1:4">
      <c r="A59" s="22">
        <v>0.67</v>
      </c>
      <c r="B59" s="2">
        <f t="shared" si="1"/>
        <v>0.38140800000000002</v>
      </c>
      <c r="C59" s="2">
        <f t="shared" si="5"/>
        <v>0.82200000000000006</v>
      </c>
      <c r="D59" s="2"/>
    </row>
    <row r="60" spans="1:4">
      <c r="A60" s="22">
        <v>0.68</v>
      </c>
      <c r="B60" s="2">
        <f t="shared" si="1"/>
        <v>0.38419200000000003</v>
      </c>
      <c r="C60" s="2">
        <f t="shared" si="5"/>
        <v>0.82800000000000007</v>
      </c>
      <c r="D60" s="2"/>
    </row>
    <row r="61" spans="1:4">
      <c r="A61" s="22">
        <v>0.69</v>
      </c>
      <c r="B61" s="2">
        <f t="shared" si="1"/>
        <v>0.38697600000000004</v>
      </c>
      <c r="C61" s="2">
        <f t="shared" si="5"/>
        <v>0.83400000000000007</v>
      </c>
      <c r="D61" s="2"/>
    </row>
    <row r="62" spans="1:4">
      <c r="A62" s="22">
        <v>0.7</v>
      </c>
      <c r="B62" s="2">
        <f t="shared" si="1"/>
        <v>0.38976</v>
      </c>
      <c r="C62" s="2">
        <v>0.84</v>
      </c>
      <c r="D62" s="2"/>
    </row>
    <row r="63" spans="1:4">
      <c r="A63" s="22">
        <v>0.71</v>
      </c>
      <c r="B63" s="2">
        <f t="shared" si="1"/>
        <v>0.392544</v>
      </c>
      <c r="C63" s="2">
        <f t="shared" ref="C63:C71" si="6">($C$72-$C$62)/10+C62</f>
        <v>0.84599999999999997</v>
      </c>
      <c r="D63" s="2"/>
    </row>
    <row r="64" spans="1:4">
      <c r="A64" s="22">
        <v>0.72</v>
      </c>
      <c r="B64" s="2">
        <f t="shared" si="1"/>
        <v>0.39532800000000001</v>
      </c>
      <c r="C64" s="2">
        <f t="shared" si="6"/>
        <v>0.85199999999999998</v>
      </c>
      <c r="D64" s="2"/>
    </row>
    <row r="65" spans="1:8">
      <c r="A65" s="22">
        <v>0.73</v>
      </c>
      <c r="B65" s="2">
        <f t="shared" si="1"/>
        <v>0.39811200000000002</v>
      </c>
      <c r="C65" s="2">
        <f t="shared" si="6"/>
        <v>0.85799999999999998</v>
      </c>
      <c r="D65" s="2"/>
    </row>
    <row r="66" spans="1:8">
      <c r="A66" s="22">
        <v>0.74</v>
      </c>
      <c r="B66" s="2">
        <f t="shared" si="1"/>
        <v>0.40089600000000003</v>
      </c>
      <c r="C66" s="2">
        <f t="shared" si="6"/>
        <v>0.86399999999999999</v>
      </c>
      <c r="D66" s="2"/>
    </row>
    <row r="67" spans="1:8">
      <c r="A67" s="22">
        <v>0.75</v>
      </c>
      <c r="B67" s="2">
        <f t="shared" si="1"/>
        <v>0.40368000000000004</v>
      </c>
      <c r="C67" s="2">
        <f t="shared" si="6"/>
        <v>0.87</v>
      </c>
      <c r="D67" s="2"/>
    </row>
    <row r="68" spans="1:8">
      <c r="A68" s="22">
        <v>0.76</v>
      </c>
      <c r="B68" s="2">
        <f t="shared" si="1"/>
        <v>0.40646400000000005</v>
      </c>
      <c r="C68" s="2">
        <f t="shared" si="6"/>
        <v>0.876</v>
      </c>
      <c r="D68" s="2"/>
    </row>
    <row r="69" spans="1:8">
      <c r="A69" s="22">
        <v>0.77</v>
      </c>
      <c r="B69" s="2">
        <f t="shared" si="1"/>
        <v>0.409248</v>
      </c>
      <c r="C69" s="2">
        <f t="shared" si="6"/>
        <v>0.88200000000000001</v>
      </c>
      <c r="D69" s="2"/>
    </row>
    <row r="70" spans="1:8">
      <c r="A70" s="22">
        <v>0.78</v>
      </c>
      <c r="B70" s="2">
        <f t="shared" si="1"/>
        <v>0.41203200000000001</v>
      </c>
      <c r="C70" s="2">
        <f t="shared" si="6"/>
        <v>0.88800000000000001</v>
      </c>
      <c r="D70" s="2"/>
    </row>
    <row r="71" spans="1:8">
      <c r="A71" s="48">
        <v>0.79</v>
      </c>
      <c r="B71" s="49">
        <f>C71*$D$72</f>
        <v>0.41481600000000002</v>
      </c>
      <c r="C71" s="49">
        <f t="shared" si="6"/>
        <v>0.89400000000000002</v>
      </c>
      <c r="D71" s="49"/>
      <c r="E71" s="50"/>
      <c r="F71" s="50"/>
      <c r="G71" s="50"/>
      <c r="H71" s="50"/>
    </row>
    <row r="72" spans="1:8">
      <c r="A72" s="21">
        <v>0.8</v>
      </c>
      <c r="B72">
        <v>0.41760000000000003</v>
      </c>
      <c r="C72" s="2">
        <v>0.9</v>
      </c>
      <c r="D72" s="2">
        <f>B72/C72</f>
        <v>0.46400000000000002</v>
      </c>
    </row>
    <row r="73" spans="1:8">
      <c r="A73" s="21">
        <v>0.81</v>
      </c>
      <c r="B73" s="2">
        <f>($B$82-$B$72)/10+B72</f>
        <v>0.42300000000000004</v>
      </c>
      <c r="C73" s="2" t="s">
        <v>151</v>
      </c>
      <c r="D73" s="2"/>
    </row>
    <row r="74" spans="1:8">
      <c r="A74" s="21">
        <v>0.82</v>
      </c>
      <c r="B74" s="2">
        <f t="shared" ref="B74:B81" si="7">($B$82-$B$72)/10+B73</f>
        <v>0.42840000000000006</v>
      </c>
      <c r="C74" s="2"/>
      <c r="D74" s="2"/>
    </row>
    <row r="75" spans="1:8">
      <c r="A75" s="21">
        <v>0.83</v>
      </c>
      <c r="B75" s="2">
        <f t="shared" si="7"/>
        <v>0.43380000000000007</v>
      </c>
      <c r="C75" s="2"/>
      <c r="D75" s="2"/>
    </row>
    <row r="76" spans="1:8">
      <c r="A76" s="21">
        <v>0.84</v>
      </c>
      <c r="B76" s="2">
        <f t="shared" si="7"/>
        <v>0.43920000000000009</v>
      </c>
      <c r="C76" s="2"/>
      <c r="D76" s="2"/>
    </row>
    <row r="77" spans="1:8">
      <c r="A77" s="21">
        <v>0.85</v>
      </c>
      <c r="B77" s="2">
        <f t="shared" si="7"/>
        <v>0.44460000000000011</v>
      </c>
      <c r="C77" s="2"/>
      <c r="D77" s="2"/>
    </row>
    <row r="78" spans="1:8">
      <c r="A78" s="21">
        <v>0.86</v>
      </c>
      <c r="B78" s="2">
        <f t="shared" si="7"/>
        <v>0.45000000000000012</v>
      </c>
      <c r="C78" s="2"/>
      <c r="D78" s="2"/>
    </row>
    <row r="79" spans="1:8">
      <c r="A79" s="21">
        <v>0.87</v>
      </c>
      <c r="B79" s="2">
        <f t="shared" si="7"/>
        <v>0.45540000000000014</v>
      </c>
      <c r="C79" s="2"/>
      <c r="D79" s="2"/>
    </row>
    <row r="80" spans="1:8">
      <c r="A80" s="21">
        <v>0.88</v>
      </c>
      <c r="B80" s="2">
        <f t="shared" si="7"/>
        <v>0.46080000000000015</v>
      </c>
      <c r="C80" s="2"/>
      <c r="D80" s="2"/>
    </row>
    <row r="81" spans="1:4">
      <c r="A81" s="21">
        <v>0.89</v>
      </c>
      <c r="B81" s="2">
        <f t="shared" si="7"/>
        <v>0.46620000000000017</v>
      </c>
      <c r="C81" s="2"/>
      <c r="D81" s="2"/>
    </row>
    <row r="82" spans="1:4">
      <c r="A82" s="21">
        <v>0.9</v>
      </c>
      <c r="B82">
        <v>0.47160000000000002</v>
      </c>
      <c r="C82" s="2"/>
      <c r="D82" s="2"/>
    </row>
    <row r="83" spans="1:4">
      <c r="A83" s="21">
        <v>0.91</v>
      </c>
      <c r="B83" s="2">
        <f>($B$92-$B$82)/10+B82</f>
        <v>0.47689999999999999</v>
      </c>
      <c r="C83" s="2"/>
      <c r="D83" s="2"/>
    </row>
    <row r="84" spans="1:4">
      <c r="A84" s="21">
        <v>0.92</v>
      </c>
      <c r="B84" s="2">
        <f t="shared" ref="B84:B91" si="8">($B$92-$B$82)/10+B83</f>
        <v>0.48219999999999996</v>
      </c>
      <c r="C84" s="2"/>
      <c r="D84" s="2"/>
    </row>
    <row r="85" spans="1:4">
      <c r="A85" s="21">
        <v>0.93</v>
      </c>
      <c r="B85" s="2">
        <f t="shared" si="8"/>
        <v>0.48749999999999993</v>
      </c>
      <c r="C85" s="2"/>
      <c r="D85" s="2"/>
    </row>
    <row r="86" spans="1:4">
      <c r="A86" s="21">
        <v>0.94</v>
      </c>
      <c r="B86" s="2">
        <f t="shared" si="8"/>
        <v>0.4927999999999999</v>
      </c>
      <c r="C86" s="2"/>
      <c r="D86" s="2"/>
    </row>
    <row r="87" spans="1:4">
      <c r="A87" s="21">
        <v>0.95</v>
      </c>
      <c r="B87" s="2">
        <f t="shared" si="8"/>
        <v>0.49809999999999988</v>
      </c>
      <c r="C87" s="2"/>
      <c r="D87" s="2"/>
    </row>
    <row r="88" spans="1:4">
      <c r="A88" s="21">
        <v>0.96</v>
      </c>
      <c r="B88" s="2">
        <f t="shared" si="8"/>
        <v>0.50339999999999985</v>
      </c>
      <c r="C88" s="2"/>
      <c r="D88" s="2"/>
    </row>
    <row r="89" spans="1:4">
      <c r="A89" s="21">
        <v>0.97</v>
      </c>
      <c r="B89" s="2">
        <f t="shared" si="8"/>
        <v>0.50869999999999982</v>
      </c>
      <c r="C89" s="2"/>
      <c r="D89" s="2"/>
    </row>
    <row r="90" spans="1:4">
      <c r="A90" s="21">
        <v>0.98</v>
      </c>
      <c r="B90" s="2">
        <f t="shared" si="8"/>
        <v>0.51399999999999979</v>
      </c>
      <c r="C90" s="2"/>
      <c r="D90" s="2"/>
    </row>
    <row r="91" spans="1:4">
      <c r="A91" s="21">
        <v>0.99</v>
      </c>
      <c r="B91" s="2">
        <f t="shared" si="8"/>
        <v>0.51929999999999976</v>
      </c>
      <c r="C91" s="2"/>
      <c r="D91" s="2"/>
    </row>
    <row r="92" spans="1:4">
      <c r="A92" s="21">
        <v>1</v>
      </c>
      <c r="B92">
        <v>0.52459999999999996</v>
      </c>
      <c r="C92" s="2"/>
      <c r="D92" s="2"/>
    </row>
    <row r="93" spans="1:4">
      <c r="A93" s="21">
        <v>1.01</v>
      </c>
      <c r="B93" s="2">
        <f>($B$102-$B$92)/10+B92</f>
        <v>0.52981</v>
      </c>
      <c r="C93" s="2"/>
      <c r="D93" s="2"/>
    </row>
    <row r="94" spans="1:4">
      <c r="A94" s="21">
        <v>1.02</v>
      </c>
      <c r="B94" s="2">
        <f t="shared" ref="B94:B101" si="9">($B$102-$B$92)/10+B93</f>
        <v>0.53502000000000005</v>
      </c>
      <c r="C94" s="2"/>
      <c r="D94" s="2"/>
    </row>
    <row r="95" spans="1:4">
      <c r="A95" s="21">
        <v>1.03</v>
      </c>
      <c r="B95" s="2">
        <f t="shared" si="9"/>
        <v>0.5402300000000001</v>
      </c>
      <c r="C95" s="2"/>
      <c r="D95" s="2"/>
    </row>
    <row r="96" spans="1:4">
      <c r="A96" s="21">
        <v>1.04</v>
      </c>
      <c r="B96" s="2">
        <f t="shared" si="9"/>
        <v>0.54544000000000015</v>
      </c>
      <c r="C96" s="2"/>
      <c r="D96" s="2"/>
    </row>
    <row r="97" spans="1:4">
      <c r="A97" s="21">
        <v>1.05</v>
      </c>
      <c r="B97" s="2">
        <f t="shared" si="9"/>
        <v>0.55065000000000019</v>
      </c>
      <c r="C97" s="2"/>
      <c r="D97" s="2"/>
    </row>
    <row r="98" spans="1:4">
      <c r="A98" s="21">
        <v>1.06</v>
      </c>
      <c r="B98" s="2">
        <f t="shared" si="9"/>
        <v>0.55586000000000024</v>
      </c>
      <c r="C98" s="2"/>
      <c r="D98" s="2"/>
    </row>
    <row r="99" spans="1:4">
      <c r="A99" s="21">
        <v>1.07</v>
      </c>
      <c r="B99" s="2">
        <f t="shared" si="9"/>
        <v>0.56107000000000029</v>
      </c>
      <c r="C99" s="2"/>
      <c r="D99" s="2"/>
    </row>
    <row r="100" spans="1:4">
      <c r="A100" s="21">
        <v>1.08</v>
      </c>
      <c r="B100" s="2">
        <f t="shared" si="9"/>
        <v>0.56628000000000034</v>
      </c>
      <c r="C100" s="2"/>
      <c r="D100" s="2"/>
    </row>
    <row r="101" spans="1:4">
      <c r="A101" s="21">
        <v>1.0900000000000001</v>
      </c>
      <c r="B101" s="2">
        <f t="shared" si="9"/>
        <v>0.57149000000000039</v>
      </c>
      <c r="C101" s="2"/>
      <c r="D101" s="2"/>
    </row>
    <row r="102" spans="1:4">
      <c r="A102" s="21">
        <v>1.1000000000000001</v>
      </c>
      <c r="B102">
        <v>0.57669999999999999</v>
      </c>
      <c r="C102" s="2"/>
      <c r="D102" s="2"/>
    </row>
    <row r="103" spans="1:4">
      <c r="A103" s="21">
        <v>1.1100000000000001</v>
      </c>
      <c r="B103" s="2">
        <f>($B$112-$B$102)/10+B102</f>
        <v>0.58179999999999998</v>
      </c>
      <c r="C103" s="2"/>
      <c r="D103" s="2"/>
    </row>
    <row r="104" spans="1:4">
      <c r="A104" s="21">
        <v>1.1200000000000001</v>
      </c>
      <c r="B104" s="2">
        <f t="shared" ref="B104:B111" si="10">($B$112-$B$102)/10+B103</f>
        <v>0.58689999999999998</v>
      </c>
      <c r="C104" s="2"/>
      <c r="D104" s="2"/>
    </row>
    <row r="105" spans="1:4">
      <c r="A105" s="21">
        <v>1.1299999999999999</v>
      </c>
      <c r="B105" s="2">
        <f t="shared" si="10"/>
        <v>0.59199999999999997</v>
      </c>
      <c r="C105" s="2"/>
      <c r="D105" s="2"/>
    </row>
    <row r="106" spans="1:4">
      <c r="A106" s="21">
        <v>1.1399999999999999</v>
      </c>
      <c r="B106" s="2">
        <f t="shared" si="10"/>
        <v>0.59709999999999996</v>
      </c>
      <c r="C106" s="2"/>
      <c r="D106" s="2"/>
    </row>
    <row r="107" spans="1:4">
      <c r="A107" s="21">
        <v>1.1499999999999999</v>
      </c>
      <c r="B107" s="2">
        <f t="shared" si="10"/>
        <v>0.60219999999999996</v>
      </c>
      <c r="C107" s="2"/>
      <c r="D107" s="2"/>
    </row>
    <row r="108" spans="1:4">
      <c r="A108" s="21">
        <v>1.1599999999999999</v>
      </c>
      <c r="B108" s="2">
        <f t="shared" si="10"/>
        <v>0.60729999999999995</v>
      </c>
      <c r="C108" s="2"/>
      <c r="D108" s="2"/>
    </row>
    <row r="109" spans="1:4">
      <c r="A109" s="21">
        <v>1.17</v>
      </c>
      <c r="B109" s="2">
        <f t="shared" si="10"/>
        <v>0.61239999999999994</v>
      </c>
      <c r="C109" s="2"/>
      <c r="D109" s="2"/>
    </row>
    <row r="110" spans="1:4">
      <c r="A110" s="21">
        <v>1.18</v>
      </c>
      <c r="B110" s="2">
        <f t="shared" si="10"/>
        <v>0.61749999999999994</v>
      </c>
      <c r="C110" s="2"/>
      <c r="D110" s="2"/>
    </row>
    <row r="111" spans="1:4">
      <c r="A111" s="21">
        <v>1.19</v>
      </c>
      <c r="B111" s="2">
        <f t="shared" si="10"/>
        <v>0.62259999999999993</v>
      </c>
      <c r="C111" s="2"/>
      <c r="D111" s="2"/>
    </row>
    <row r="112" spans="1:4">
      <c r="A112" s="21">
        <v>1.2</v>
      </c>
      <c r="B112">
        <v>0.62770000000000004</v>
      </c>
      <c r="C112" s="2"/>
      <c r="D112" s="2"/>
    </row>
    <row r="113" spans="1:4">
      <c r="A113" s="21">
        <v>1.21</v>
      </c>
      <c r="B113" s="2">
        <f>($B$122-$B$112)/10+B112</f>
        <v>0.63270000000000004</v>
      </c>
      <c r="C113" s="2"/>
      <c r="D113" s="2"/>
    </row>
    <row r="114" spans="1:4">
      <c r="A114" s="21">
        <v>1.22</v>
      </c>
      <c r="B114" s="2">
        <f t="shared" ref="B114:B121" si="11">($B$122-$B$112)/10+B113</f>
        <v>0.63770000000000004</v>
      </c>
      <c r="C114" s="2"/>
      <c r="D114" s="2"/>
    </row>
    <row r="115" spans="1:4">
      <c r="A115" s="21">
        <v>1.23</v>
      </c>
      <c r="B115" s="2">
        <f t="shared" si="11"/>
        <v>0.64270000000000005</v>
      </c>
      <c r="C115" s="2"/>
      <c r="D115" s="2"/>
    </row>
    <row r="116" spans="1:4">
      <c r="A116" s="21">
        <v>1.24</v>
      </c>
      <c r="B116" s="2">
        <f t="shared" si="11"/>
        <v>0.64770000000000005</v>
      </c>
      <c r="C116" s="2"/>
      <c r="D116" s="2"/>
    </row>
    <row r="117" spans="1:4">
      <c r="A117" s="21">
        <v>1.25</v>
      </c>
      <c r="B117" s="2">
        <f t="shared" si="11"/>
        <v>0.65270000000000006</v>
      </c>
      <c r="C117" s="2"/>
      <c r="D117" s="2"/>
    </row>
    <row r="118" spans="1:4">
      <c r="A118" s="21">
        <v>1.26</v>
      </c>
      <c r="B118" s="2">
        <f t="shared" si="11"/>
        <v>0.65770000000000006</v>
      </c>
      <c r="C118" s="2"/>
      <c r="D118" s="2"/>
    </row>
    <row r="119" spans="1:4">
      <c r="A119" s="21">
        <v>1.27</v>
      </c>
      <c r="B119" s="2">
        <f t="shared" si="11"/>
        <v>0.66270000000000007</v>
      </c>
      <c r="C119" s="2"/>
      <c r="D119" s="2"/>
    </row>
    <row r="120" spans="1:4">
      <c r="A120" s="21">
        <v>1.28</v>
      </c>
      <c r="B120" s="2">
        <f t="shared" si="11"/>
        <v>0.66770000000000007</v>
      </c>
      <c r="C120" s="2"/>
      <c r="D120" s="2"/>
    </row>
    <row r="121" spans="1:4">
      <c r="A121" s="21">
        <v>1.29</v>
      </c>
      <c r="B121" s="2">
        <f t="shared" si="11"/>
        <v>0.67270000000000008</v>
      </c>
      <c r="C121" s="2"/>
      <c r="D121" s="2"/>
    </row>
    <row r="122" spans="1:4">
      <c r="A122" s="21">
        <v>1.3</v>
      </c>
      <c r="B122">
        <v>0.67769999999999997</v>
      </c>
      <c r="C122" s="2"/>
      <c r="D122" s="2"/>
    </row>
    <row r="123" spans="1:4">
      <c r="A123" s="21">
        <v>1.31</v>
      </c>
      <c r="B123" s="2">
        <f>($B$132-$B$122)/10+B122</f>
        <v>0.68260999999999994</v>
      </c>
      <c r="C123" s="2"/>
      <c r="D123" s="2"/>
    </row>
    <row r="124" spans="1:4">
      <c r="A124" s="21">
        <v>1.32</v>
      </c>
      <c r="B124" s="2">
        <f t="shared" ref="B124:B131" si="12">($B$132-$B$122)/10+B123</f>
        <v>0.68751999999999991</v>
      </c>
      <c r="C124" s="2"/>
      <c r="D124" s="2"/>
    </row>
    <row r="125" spans="1:4">
      <c r="A125" s="21">
        <v>1.33</v>
      </c>
      <c r="B125" s="2">
        <f t="shared" si="12"/>
        <v>0.69242999999999988</v>
      </c>
      <c r="C125" s="2"/>
      <c r="D125" s="2"/>
    </row>
    <row r="126" spans="1:4">
      <c r="A126" s="21">
        <v>1.34</v>
      </c>
      <c r="B126" s="2">
        <f t="shared" si="12"/>
        <v>0.69733999999999985</v>
      </c>
      <c r="C126" s="2"/>
      <c r="D126" s="2"/>
    </row>
    <row r="127" spans="1:4">
      <c r="A127" s="21">
        <v>1.35</v>
      </c>
      <c r="B127" s="2">
        <f t="shared" si="12"/>
        <v>0.70224999999999982</v>
      </c>
      <c r="C127" s="2"/>
      <c r="D127" s="2"/>
    </row>
    <row r="128" spans="1:4">
      <c r="A128" s="21">
        <v>1.36</v>
      </c>
      <c r="B128" s="2">
        <f t="shared" si="12"/>
        <v>0.70715999999999979</v>
      </c>
      <c r="C128" s="2"/>
      <c r="D128" s="2"/>
    </row>
    <row r="129" spans="1:4">
      <c r="A129" s="21">
        <v>1.37</v>
      </c>
      <c r="B129" s="2">
        <f t="shared" si="12"/>
        <v>0.71206999999999976</v>
      </c>
      <c r="C129" s="2"/>
      <c r="D129" s="2"/>
    </row>
    <row r="130" spans="1:4">
      <c r="A130" s="21">
        <v>1.38</v>
      </c>
      <c r="B130" s="2">
        <f t="shared" si="12"/>
        <v>0.71697999999999973</v>
      </c>
      <c r="C130" s="2"/>
      <c r="D130" s="2"/>
    </row>
    <row r="131" spans="1:4">
      <c r="A131" s="21">
        <v>1.39</v>
      </c>
      <c r="B131" s="2">
        <f t="shared" si="12"/>
        <v>0.7218899999999997</v>
      </c>
      <c r="C131" s="2"/>
      <c r="D131" s="2"/>
    </row>
    <row r="132" spans="1:4">
      <c r="A132" s="21">
        <v>1.4</v>
      </c>
      <c r="B132">
        <v>0.7268</v>
      </c>
      <c r="C132" s="2"/>
      <c r="D132" s="2"/>
    </row>
    <row r="133" spans="1:4">
      <c r="A133" s="21">
        <v>1.41</v>
      </c>
      <c r="B133" s="2">
        <f>($B$142-$B$132)/10+B132</f>
        <v>0.73160000000000003</v>
      </c>
      <c r="C133" s="2"/>
      <c r="D133" s="2"/>
    </row>
    <row r="134" spans="1:4">
      <c r="A134" s="21">
        <v>1.42</v>
      </c>
      <c r="B134" s="2">
        <f t="shared" ref="B134:B141" si="13">($B$142-$B$132)/10+B133</f>
        <v>0.73640000000000005</v>
      </c>
      <c r="C134" s="2"/>
      <c r="D134" s="2"/>
    </row>
    <row r="135" spans="1:4">
      <c r="A135" s="21">
        <v>1.43</v>
      </c>
      <c r="B135" s="2">
        <f t="shared" si="13"/>
        <v>0.74120000000000008</v>
      </c>
      <c r="C135" s="2"/>
      <c r="D135" s="2"/>
    </row>
    <row r="136" spans="1:4">
      <c r="A136" s="21">
        <v>1.44</v>
      </c>
      <c r="B136" s="2">
        <f t="shared" si="13"/>
        <v>0.74600000000000011</v>
      </c>
      <c r="C136" s="2"/>
      <c r="D136" s="2"/>
    </row>
    <row r="137" spans="1:4">
      <c r="A137" s="21">
        <v>1.45</v>
      </c>
      <c r="B137" s="2">
        <f t="shared" si="13"/>
        <v>0.75080000000000013</v>
      </c>
      <c r="C137" s="2"/>
      <c r="D137" s="2"/>
    </row>
    <row r="138" spans="1:4">
      <c r="A138" s="21">
        <v>1.46</v>
      </c>
      <c r="B138" s="2">
        <f t="shared" si="13"/>
        <v>0.75560000000000016</v>
      </c>
      <c r="C138" s="2"/>
      <c r="D138" s="2"/>
    </row>
    <row r="139" spans="1:4">
      <c r="A139" s="21">
        <v>1.47</v>
      </c>
      <c r="B139" s="2">
        <f t="shared" si="13"/>
        <v>0.76040000000000019</v>
      </c>
      <c r="C139" s="2"/>
      <c r="D139" s="2"/>
    </row>
    <row r="140" spans="1:4">
      <c r="A140" s="21">
        <v>1.48</v>
      </c>
      <c r="B140" s="2">
        <f t="shared" si="13"/>
        <v>0.76520000000000021</v>
      </c>
      <c r="C140" s="2"/>
      <c r="D140" s="2"/>
    </row>
    <row r="141" spans="1:4">
      <c r="A141" s="21">
        <v>1.49</v>
      </c>
      <c r="B141" s="2">
        <f t="shared" si="13"/>
        <v>0.77000000000000024</v>
      </c>
      <c r="C141" s="2"/>
      <c r="D141" s="2"/>
    </row>
    <row r="142" spans="1:4">
      <c r="A142" s="21">
        <v>1.5</v>
      </c>
      <c r="B142">
        <v>0.77480000000000004</v>
      </c>
      <c r="C142" s="2"/>
      <c r="D142" s="2"/>
    </row>
    <row r="143" spans="1:4">
      <c r="A143" s="21">
        <v>1.51</v>
      </c>
      <c r="B143" s="2">
        <f>($B$152-$B$142)/10+B142</f>
        <v>0.77950000000000008</v>
      </c>
      <c r="C143" s="2"/>
      <c r="D143" s="2"/>
    </row>
    <row r="144" spans="1:4">
      <c r="A144" s="21">
        <v>1.52</v>
      </c>
      <c r="B144" s="2">
        <f t="shared" ref="B144:B151" si="14">($B$152-$B$142)/10+B143</f>
        <v>0.78420000000000012</v>
      </c>
      <c r="C144" s="2"/>
      <c r="D144" s="2"/>
    </row>
    <row r="145" spans="1:4">
      <c r="A145" s="21">
        <v>1.53</v>
      </c>
      <c r="B145" s="2">
        <f t="shared" si="14"/>
        <v>0.78890000000000016</v>
      </c>
      <c r="C145" s="2"/>
      <c r="D145" s="2"/>
    </row>
    <row r="146" spans="1:4">
      <c r="A146" s="21">
        <v>1.54</v>
      </c>
      <c r="B146" s="2">
        <f t="shared" si="14"/>
        <v>0.79360000000000019</v>
      </c>
      <c r="C146" s="2"/>
      <c r="D146" s="2"/>
    </row>
    <row r="147" spans="1:4">
      <c r="A147" s="21">
        <v>1.55</v>
      </c>
      <c r="B147" s="2">
        <f t="shared" si="14"/>
        <v>0.79830000000000023</v>
      </c>
      <c r="C147" s="2"/>
      <c r="D147" s="2"/>
    </row>
    <row r="148" spans="1:4">
      <c r="A148" s="21">
        <v>1.56</v>
      </c>
      <c r="B148" s="2">
        <f t="shared" si="14"/>
        <v>0.80300000000000027</v>
      </c>
      <c r="C148" s="2"/>
      <c r="D148" s="2"/>
    </row>
    <row r="149" spans="1:4">
      <c r="A149" s="21">
        <v>1.57</v>
      </c>
      <c r="B149" s="2">
        <f t="shared" si="14"/>
        <v>0.80770000000000031</v>
      </c>
      <c r="C149" s="2"/>
      <c r="D149" s="2"/>
    </row>
    <row r="150" spans="1:4">
      <c r="A150" s="21">
        <v>1.58</v>
      </c>
      <c r="B150" s="2">
        <f t="shared" si="14"/>
        <v>0.81240000000000034</v>
      </c>
      <c r="C150" s="2"/>
      <c r="D150" s="2"/>
    </row>
    <row r="151" spans="1:4">
      <c r="A151" s="21">
        <v>1.59</v>
      </c>
      <c r="B151" s="2">
        <f t="shared" si="14"/>
        <v>0.81710000000000038</v>
      </c>
      <c r="C151" s="2"/>
      <c r="D151" s="2"/>
    </row>
    <row r="152" spans="1:4">
      <c r="A152" s="21">
        <v>1.6</v>
      </c>
      <c r="B152">
        <v>0.82179999999999997</v>
      </c>
      <c r="C152" s="2"/>
      <c r="D152" s="2"/>
    </row>
    <row r="153" spans="1:4">
      <c r="A153" s="21">
        <v>1.61</v>
      </c>
      <c r="B153" s="2">
        <f>($B$162-$B$152)/10+B152</f>
        <v>0.82640999999999998</v>
      </c>
      <c r="C153" s="2"/>
      <c r="D153" s="2"/>
    </row>
    <row r="154" spans="1:4">
      <c r="A154" s="21">
        <v>1.62</v>
      </c>
      <c r="B154" s="2">
        <f t="shared" ref="B154:B161" si="15">($B$162-$B$152)/10+B153</f>
        <v>0.83101999999999998</v>
      </c>
      <c r="C154" s="2"/>
      <c r="D154" s="2"/>
    </row>
    <row r="155" spans="1:4">
      <c r="A155" s="21">
        <v>1.63</v>
      </c>
      <c r="B155" s="2">
        <f t="shared" si="15"/>
        <v>0.83562999999999998</v>
      </c>
      <c r="C155" s="2"/>
      <c r="D155" s="2"/>
    </row>
    <row r="156" spans="1:4">
      <c r="A156" s="21">
        <v>1.64</v>
      </c>
      <c r="B156" s="2">
        <f t="shared" si="15"/>
        <v>0.84023999999999999</v>
      </c>
      <c r="C156" s="2"/>
      <c r="D156" s="2"/>
    </row>
    <row r="157" spans="1:4">
      <c r="A157" s="21">
        <v>1.65</v>
      </c>
      <c r="B157" s="2">
        <f t="shared" si="15"/>
        <v>0.84484999999999999</v>
      </c>
      <c r="C157" s="2"/>
      <c r="D157" s="2"/>
    </row>
    <row r="158" spans="1:4">
      <c r="A158" s="21">
        <v>1.66</v>
      </c>
      <c r="B158" s="2">
        <f t="shared" si="15"/>
        <v>0.84945999999999999</v>
      </c>
      <c r="C158" s="2"/>
      <c r="D158" s="2"/>
    </row>
    <row r="159" spans="1:4">
      <c r="A159" s="21">
        <v>1.67</v>
      </c>
      <c r="B159" s="2">
        <f t="shared" si="15"/>
        <v>0.85407</v>
      </c>
      <c r="C159" s="2"/>
      <c r="D159" s="2"/>
    </row>
    <row r="160" spans="1:4">
      <c r="A160" s="21">
        <v>1.68</v>
      </c>
      <c r="B160" s="2">
        <f t="shared" si="15"/>
        <v>0.85868</v>
      </c>
      <c r="C160" s="2"/>
      <c r="D160" s="2"/>
    </row>
    <row r="161" spans="1:4">
      <c r="A161" s="21">
        <v>1.69</v>
      </c>
      <c r="B161" s="2">
        <f t="shared" si="15"/>
        <v>0.86329</v>
      </c>
      <c r="C161" s="2"/>
      <c r="D161" s="2"/>
    </row>
    <row r="162" spans="1:4">
      <c r="A162" s="21">
        <v>1.7</v>
      </c>
      <c r="B162">
        <v>0.8679</v>
      </c>
      <c r="C162" s="2"/>
      <c r="D162" s="2"/>
    </row>
    <row r="163" spans="1:4">
      <c r="A163" s="21">
        <v>1.71</v>
      </c>
      <c r="B163" s="2">
        <f>($B$172-$B$162)/10+B162</f>
        <v>0.87240000000000006</v>
      </c>
      <c r="C163" s="2"/>
      <c r="D163" s="2"/>
    </row>
    <row r="164" spans="1:4">
      <c r="A164" s="21">
        <v>1.72</v>
      </c>
      <c r="B164" s="2">
        <f t="shared" ref="B164:B171" si="16">($B$172-$B$162)/10+B163</f>
        <v>0.87690000000000001</v>
      </c>
      <c r="C164" s="2"/>
      <c r="D164" s="2"/>
    </row>
    <row r="165" spans="1:4">
      <c r="A165" s="21">
        <v>1.73</v>
      </c>
      <c r="B165" s="2">
        <f t="shared" si="16"/>
        <v>0.88139999999999996</v>
      </c>
      <c r="C165" s="2"/>
      <c r="D165" s="2"/>
    </row>
    <row r="166" spans="1:4">
      <c r="A166" s="21">
        <v>1.74</v>
      </c>
      <c r="B166" s="2">
        <f t="shared" si="16"/>
        <v>0.88589999999999991</v>
      </c>
      <c r="C166" s="2"/>
      <c r="D166" s="2"/>
    </row>
    <row r="167" spans="1:4">
      <c r="A167" s="21">
        <v>1.75</v>
      </c>
      <c r="B167" s="2">
        <f t="shared" si="16"/>
        <v>0.89039999999999986</v>
      </c>
      <c r="C167" s="2"/>
      <c r="D167" s="2"/>
    </row>
    <row r="168" spans="1:4">
      <c r="A168" s="21">
        <v>1.76</v>
      </c>
      <c r="B168" s="2">
        <f t="shared" si="16"/>
        <v>0.89489999999999981</v>
      </c>
      <c r="C168" s="2"/>
      <c r="D168" s="2"/>
    </row>
    <row r="169" spans="1:4">
      <c r="A169" s="21">
        <v>1.77</v>
      </c>
      <c r="B169" s="2">
        <f t="shared" si="16"/>
        <v>0.89939999999999976</v>
      </c>
      <c r="C169" s="2"/>
      <c r="D169" s="2"/>
    </row>
    <row r="170" spans="1:4">
      <c r="A170" s="21">
        <v>1.78</v>
      </c>
      <c r="B170" s="2">
        <f t="shared" si="16"/>
        <v>0.9038999999999997</v>
      </c>
      <c r="C170" s="2"/>
      <c r="D170" s="2"/>
    </row>
    <row r="171" spans="1:4">
      <c r="A171" s="21">
        <v>1.79</v>
      </c>
      <c r="B171" s="2">
        <f t="shared" si="16"/>
        <v>0.90839999999999965</v>
      </c>
      <c r="C171" s="2"/>
      <c r="D171" s="2"/>
    </row>
    <row r="172" spans="1:4">
      <c r="A172" s="21">
        <v>1.8</v>
      </c>
      <c r="B172">
        <v>0.91290000000000004</v>
      </c>
      <c r="C172" s="2"/>
      <c r="D172" s="2"/>
    </row>
    <row r="173" spans="1:4">
      <c r="A173" s="21">
        <v>1.81</v>
      </c>
      <c r="B173" s="2">
        <f>($B$182-$B$172)/10+B172</f>
        <v>0.91731000000000007</v>
      </c>
      <c r="C173" s="2"/>
      <c r="D173" s="2"/>
    </row>
    <row r="174" spans="1:4">
      <c r="A174" s="21">
        <v>1.82</v>
      </c>
      <c r="B174" s="2">
        <f t="shared" ref="B174:B181" si="17">($B$182-$B$172)/10+B173</f>
        <v>0.92172000000000009</v>
      </c>
      <c r="C174" s="2"/>
      <c r="D174" s="2"/>
    </row>
    <row r="175" spans="1:4">
      <c r="A175" s="21">
        <v>1.83</v>
      </c>
      <c r="B175" s="2">
        <f t="shared" si="17"/>
        <v>0.92613000000000012</v>
      </c>
      <c r="C175" s="2"/>
      <c r="D175" s="2"/>
    </row>
    <row r="176" spans="1:4">
      <c r="A176" s="21">
        <v>1.84</v>
      </c>
      <c r="B176" s="2">
        <f t="shared" si="17"/>
        <v>0.93054000000000014</v>
      </c>
      <c r="C176" s="2"/>
      <c r="D176" s="2"/>
    </row>
    <row r="177" spans="1:4">
      <c r="A177" s="21">
        <v>1.85</v>
      </c>
      <c r="B177" s="2">
        <f t="shared" si="17"/>
        <v>0.93495000000000017</v>
      </c>
      <c r="C177" s="2"/>
      <c r="D177" s="2"/>
    </row>
    <row r="178" spans="1:4">
      <c r="A178" s="21">
        <v>1.86</v>
      </c>
      <c r="B178" s="2">
        <f t="shared" si="17"/>
        <v>0.93936000000000019</v>
      </c>
      <c r="C178" s="2"/>
      <c r="D178" s="2"/>
    </row>
    <row r="179" spans="1:4">
      <c r="A179" s="21">
        <v>1.87</v>
      </c>
      <c r="B179" s="2">
        <f t="shared" si="17"/>
        <v>0.94377000000000022</v>
      </c>
      <c r="C179" s="2"/>
      <c r="D179" s="2"/>
    </row>
    <row r="180" spans="1:4">
      <c r="A180" s="21">
        <v>1.88</v>
      </c>
      <c r="B180" s="2">
        <f t="shared" si="17"/>
        <v>0.94818000000000024</v>
      </c>
      <c r="C180" s="2"/>
      <c r="D180" s="2"/>
    </row>
    <row r="181" spans="1:4">
      <c r="A181" s="21">
        <v>1.89</v>
      </c>
      <c r="B181" s="2">
        <f t="shared" si="17"/>
        <v>0.95259000000000027</v>
      </c>
      <c r="C181" s="2"/>
      <c r="D181" s="2"/>
    </row>
    <row r="182" spans="1:4">
      <c r="A182" s="21">
        <v>1.9</v>
      </c>
      <c r="B182" s="2">
        <v>0.95699999999999996</v>
      </c>
      <c r="C182" s="2"/>
      <c r="D182" s="2"/>
    </row>
    <row r="183" spans="1:4">
      <c r="A183" s="21">
        <v>1.91</v>
      </c>
      <c r="B183" s="2">
        <f>($B$192-$B$182)/10+B182</f>
        <v>0.96129999999999993</v>
      </c>
      <c r="C183" s="2"/>
      <c r="D183" s="2"/>
    </row>
    <row r="184" spans="1:4">
      <c r="A184" s="21">
        <v>1.92</v>
      </c>
      <c r="B184" s="2">
        <f t="shared" ref="B184:B191" si="18">($B$192-$B$182)/10+B183</f>
        <v>0.9655999999999999</v>
      </c>
      <c r="C184" s="2"/>
      <c r="D184" s="2"/>
    </row>
    <row r="185" spans="1:4">
      <c r="A185" s="21">
        <v>1.93</v>
      </c>
      <c r="B185" s="2">
        <f t="shared" si="18"/>
        <v>0.96989999999999987</v>
      </c>
      <c r="C185" s="2"/>
      <c r="D185" s="2"/>
    </row>
    <row r="186" spans="1:4">
      <c r="A186" s="21">
        <v>1.94</v>
      </c>
      <c r="B186" s="2">
        <f t="shared" si="18"/>
        <v>0.97419999999999984</v>
      </c>
      <c r="C186" s="2"/>
      <c r="D186" s="2"/>
    </row>
    <row r="187" spans="1:4">
      <c r="A187" s="21">
        <v>1.95</v>
      </c>
      <c r="B187" s="2">
        <f t="shared" si="18"/>
        <v>0.97849999999999981</v>
      </c>
      <c r="C187" s="2"/>
      <c r="D187" s="2"/>
    </row>
    <row r="188" spans="1:4">
      <c r="A188" s="21">
        <v>1.96</v>
      </c>
      <c r="B188" s="2">
        <f t="shared" si="18"/>
        <v>0.98279999999999978</v>
      </c>
      <c r="C188" s="2"/>
      <c r="D188" s="2"/>
    </row>
    <row r="189" spans="1:4">
      <c r="A189" s="21">
        <v>1.97</v>
      </c>
      <c r="B189" s="2">
        <f t="shared" si="18"/>
        <v>0.98709999999999976</v>
      </c>
      <c r="C189" s="2"/>
      <c r="D189" s="2"/>
    </row>
    <row r="190" spans="1:4">
      <c r="A190" s="21">
        <v>1.98</v>
      </c>
      <c r="B190" s="2">
        <f t="shared" si="18"/>
        <v>0.99139999999999973</v>
      </c>
      <c r="C190" s="2"/>
      <c r="D190" s="2"/>
    </row>
    <row r="191" spans="1:4">
      <c r="A191" s="21">
        <v>1.99</v>
      </c>
      <c r="B191" s="2">
        <f t="shared" si="18"/>
        <v>0.9956999999999997</v>
      </c>
      <c r="C191" s="2"/>
      <c r="D191" s="2"/>
    </row>
    <row r="192" spans="1:4">
      <c r="A192" s="21">
        <v>2</v>
      </c>
      <c r="B192" s="2">
        <v>1</v>
      </c>
      <c r="C192" s="2"/>
      <c r="D192" s="2"/>
    </row>
    <row r="193" spans="1:4">
      <c r="A193" s="21">
        <v>2.0099999999999998</v>
      </c>
      <c r="B193" s="2">
        <f>($B$202-$B$192)/10+B192</f>
        <v>1.0042</v>
      </c>
      <c r="C193" s="2"/>
      <c r="D193" s="2"/>
    </row>
    <row r="194" spans="1:4">
      <c r="A194" s="21">
        <v>2.02</v>
      </c>
      <c r="B194" s="2">
        <f t="shared" ref="B194:B201" si="19">($B$202-$B$192)/10+B193</f>
        <v>1.0084</v>
      </c>
      <c r="C194" s="2"/>
      <c r="D194" s="2"/>
    </row>
    <row r="195" spans="1:4">
      <c r="A195" s="21">
        <v>2.0299999999999998</v>
      </c>
      <c r="B195" s="2">
        <f t="shared" si="19"/>
        <v>1.0125999999999999</v>
      </c>
      <c r="C195" s="2"/>
      <c r="D195" s="2"/>
    </row>
    <row r="196" spans="1:4">
      <c r="A196" s="21">
        <v>2.04</v>
      </c>
      <c r="B196" s="2">
        <f t="shared" si="19"/>
        <v>1.0167999999999999</v>
      </c>
      <c r="C196" s="2"/>
      <c r="D196" s="2"/>
    </row>
    <row r="197" spans="1:4">
      <c r="A197" s="21">
        <v>2.0499999999999998</v>
      </c>
      <c r="B197" s="2">
        <f t="shared" si="19"/>
        <v>1.0209999999999999</v>
      </c>
      <c r="C197" s="2"/>
      <c r="D197" s="2"/>
    </row>
    <row r="198" spans="1:4">
      <c r="A198" s="21">
        <v>2.06</v>
      </c>
      <c r="B198" s="2">
        <f t="shared" si="19"/>
        <v>1.0251999999999999</v>
      </c>
      <c r="C198" s="2"/>
      <c r="D198" s="2"/>
    </row>
    <row r="199" spans="1:4">
      <c r="A199" s="21">
        <v>2.0699999999999998</v>
      </c>
      <c r="B199" s="2">
        <f t="shared" si="19"/>
        <v>1.0293999999999999</v>
      </c>
      <c r="C199" s="2"/>
      <c r="D199" s="2"/>
    </row>
    <row r="200" spans="1:4">
      <c r="A200" s="21">
        <v>2.08</v>
      </c>
      <c r="B200" s="2">
        <f t="shared" si="19"/>
        <v>1.0335999999999999</v>
      </c>
      <c r="C200" s="2"/>
      <c r="D200" s="2"/>
    </row>
    <row r="201" spans="1:4">
      <c r="A201" s="21">
        <v>2.09</v>
      </c>
      <c r="B201" s="2">
        <f t="shared" si="19"/>
        <v>1.0377999999999998</v>
      </c>
      <c r="C201" s="2"/>
      <c r="D201" s="2"/>
    </row>
    <row r="202" spans="1:4">
      <c r="A202" s="21">
        <v>2.1</v>
      </c>
      <c r="B202" s="2">
        <v>1.042</v>
      </c>
      <c r="C202" s="2"/>
      <c r="D202" s="2"/>
    </row>
    <row r="203" spans="1:4">
      <c r="A203" s="21">
        <v>2.11</v>
      </c>
      <c r="B203" s="2">
        <f>($B$212-$B$202)/10+B202</f>
        <v>1.0461100000000001</v>
      </c>
      <c r="C203" s="2"/>
      <c r="D203" s="2"/>
    </row>
    <row r="204" spans="1:4">
      <c r="A204" s="21">
        <v>2.12</v>
      </c>
      <c r="B204" s="2">
        <f t="shared" ref="B204:B211" si="20">($B$212-$B$202)/10+B203</f>
        <v>1.0502200000000002</v>
      </c>
      <c r="C204" s="2"/>
      <c r="D204" s="2"/>
    </row>
    <row r="205" spans="1:4">
      <c r="A205" s="21">
        <v>2.13</v>
      </c>
      <c r="B205" s="2">
        <f t="shared" si="20"/>
        <v>1.0543300000000002</v>
      </c>
      <c r="C205" s="2"/>
      <c r="D205" s="2"/>
    </row>
    <row r="206" spans="1:4">
      <c r="A206" s="21">
        <v>2.14</v>
      </c>
      <c r="B206" s="2">
        <f t="shared" si="20"/>
        <v>1.0584400000000003</v>
      </c>
      <c r="C206" s="2"/>
      <c r="D206" s="2"/>
    </row>
    <row r="207" spans="1:4">
      <c r="A207" s="21">
        <v>2.15</v>
      </c>
      <c r="B207" s="2">
        <f t="shared" si="20"/>
        <v>1.0625500000000003</v>
      </c>
      <c r="C207" s="2"/>
      <c r="D207" s="2"/>
    </row>
    <row r="208" spans="1:4">
      <c r="A208" s="21">
        <v>2.16</v>
      </c>
      <c r="B208" s="2">
        <f t="shared" si="20"/>
        <v>1.0666600000000004</v>
      </c>
      <c r="C208" s="2"/>
      <c r="D208" s="2"/>
    </row>
    <row r="209" spans="1:4">
      <c r="A209" s="21">
        <v>2.17</v>
      </c>
      <c r="B209" s="2">
        <f t="shared" si="20"/>
        <v>1.0707700000000004</v>
      </c>
      <c r="C209" s="2"/>
      <c r="D209" s="2"/>
    </row>
    <row r="210" spans="1:4">
      <c r="A210" s="21">
        <v>2.1800000000000002</v>
      </c>
      <c r="B210" s="2">
        <f t="shared" si="20"/>
        <v>1.0748800000000005</v>
      </c>
      <c r="C210" s="2"/>
      <c r="D210" s="2"/>
    </row>
    <row r="211" spans="1:4">
      <c r="A211" s="21">
        <v>2.19</v>
      </c>
      <c r="B211" s="2">
        <f t="shared" si="20"/>
        <v>1.0789900000000006</v>
      </c>
      <c r="C211" s="2"/>
      <c r="D211" s="2"/>
    </row>
    <row r="212" spans="1:4">
      <c r="A212" s="21">
        <v>2.2000000000000002</v>
      </c>
      <c r="B212">
        <v>1.0831</v>
      </c>
      <c r="C212" s="2"/>
      <c r="D212" s="2"/>
    </row>
    <row r="213" spans="1:4">
      <c r="A213" s="21">
        <v>2.21</v>
      </c>
      <c r="B213" s="2">
        <f>($B$222-$B$212)/10+B212</f>
        <v>1.0871</v>
      </c>
      <c r="C213" s="2"/>
      <c r="D213" s="2"/>
    </row>
    <row r="214" spans="1:4">
      <c r="A214" s="21">
        <v>2.2200000000000002</v>
      </c>
      <c r="B214" s="2">
        <f t="shared" ref="B214:B221" si="21">($B$222-$B$212)/10+B213</f>
        <v>1.0911</v>
      </c>
      <c r="C214" s="2"/>
      <c r="D214" s="2"/>
    </row>
    <row r="215" spans="1:4">
      <c r="A215" s="21">
        <v>2.23</v>
      </c>
      <c r="B215" s="2">
        <f t="shared" si="21"/>
        <v>1.0951</v>
      </c>
      <c r="C215" s="2"/>
      <c r="D215" s="2"/>
    </row>
    <row r="216" spans="1:4">
      <c r="A216" s="21">
        <v>2.2400000000000002</v>
      </c>
      <c r="B216" s="2">
        <f t="shared" si="21"/>
        <v>1.0991</v>
      </c>
      <c r="C216" s="2"/>
      <c r="D216" s="2"/>
    </row>
    <row r="217" spans="1:4">
      <c r="A217" s="21">
        <v>2.25</v>
      </c>
      <c r="B217" s="2">
        <f t="shared" si="21"/>
        <v>1.1031</v>
      </c>
      <c r="C217" s="2"/>
      <c r="D217" s="2"/>
    </row>
    <row r="218" spans="1:4">
      <c r="A218" s="21">
        <v>2.2599999999999998</v>
      </c>
      <c r="B218" s="2">
        <f t="shared" si="21"/>
        <v>1.1071</v>
      </c>
      <c r="C218" s="2"/>
      <c r="D218" s="2"/>
    </row>
    <row r="219" spans="1:4">
      <c r="A219" s="21">
        <v>2.27</v>
      </c>
      <c r="B219" s="2">
        <f t="shared" si="21"/>
        <v>1.1111</v>
      </c>
      <c r="C219" s="2"/>
      <c r="D219" s="2"/>
    </row>
    <row r="220" spans="1:4">
      <c r="A220" s="21">
        <v>2.2799999999999998</v>
      </c>
      <c r="B220" s="2">
        <f t="shared" si="21"/>
        <v>1.1151</v>
      </c>
      <c r="C220" s="2"/>
      <c r="D220" s="2"/>
    </row>
    <row r="221" spans="1:4">
      <c r="A221" s="21">
        <v>2.29</v>
      </c>
      <c r="B221" s="2">
        <f t="shared" si="21"/>
        <v>1.1191</v>
      </c>
      <c r="C221" s="2"/>
      <c r="D221" s="2"/>
    </row>
    <row r="222" spans="1:4">
      <c r="A222" s="21">
        <v>2.2999999999999998</v>
      </c>
      <c r="B222">
        <v>1.1231</v>
      </c>
      <c r="C222" s="2"/>
      <c r="D222" s="2"/>
    </row>
    <row r="223" spans="1:4">
      <c r="A223" s="21">
        <v>2.31</v>
      </c>
      <c r="B223" s="2">
        <f>($B$232-$B$222)/10+B222</f>
        <v>1.1270100000000001</v>
      </c>
      <c r="C223" s="2"/>
      <c r="D223" s="2"/>
    </row>
    <row r="224" spans="1:4">
      <c r="A224" s="21">
        <v>2.3199999999999998</v>
      </c>
      <c r="B224" s="2">
        <f t="shared" ref="B224:B231" si="22">($B$232-$B$222)/10+B223</f>
        <v>1.1309200000000001</v>
      </c>
      <c r="C224" s="2"/>
      <c r="D224" s="2"/>
    </row>
    <row r="225" spans="1:4">
      <c r="A225" s="21">
        <v>2.33</v>
      </c>
      <c r="B225" s="2">
        <f t="shared" si="22"/>
        <v>1.1348300000000002</v>
      </c>
      <c r="C225" s="2"/>
      <c r="D225" s="2"/>
    </row>
    <row r="226" spans="1:4">
      <c r="A226" s="21">
        <v>2.34</v>
      </c>
      <c r="B226" s="2">
        <f t="shared" si="22"/>
        <v>1.1387400000000003</v>
      </c>
      <c r="C226" s="2"/>
      <c r="D226" s="2"/>
    </row>
    <row r="227" spans="1:4">
      <c r="A227" s="21">
        <v>2.35</v>
      </c>
      <c r="B227" s="2">
        <f t="shared" si="22"/>
        <v>1.1426500000000004</v>
      </c>
      <c r="C227" s="2"/>
      <c r="D227" s="2"/>
    </row>
    <row r="228" spans="1:4">
      <c r="A228" s="21">
        <v>2.36</v>
      </c>
      <c r="B228" s="2">
        <f t="shared" si="22"/>
        <v>1.1465600000000005</v>
      </c>
      <c r="C228" s="2"/>
      <c r="D228" s="2"/>
    </row>
    <row r="229" spans="1:4">
      <c r="A229" s="21">
        <v>2.37</v>
      </c>
      <c r="B229" s="2">
        <f t="shared" si="22"/>
        <v>1.1504700000000005</v>
      </c>
      <c r="C229" s="2"/>
      <c r="D229" s="2"/>
    </row>
    <row r="230" spans="1:4">
      <c r="A230" s="21">
        <v>2.38</v>
      </c>
      <c r="B230" s="2">
        <f t="shared" si="22"/>
        <v>1.1543800000000006</v>
      </c>
      <c r="C230" s="2"/>
      <c r="D230" s="2"/>
    </row>
    <row r="231" spans="1:4">
      <c r="A231" s="21">
        <v>2.39</v>
      </c>
      <c r="B231" s="2">
        <f t="shared" si="22"/>
        <v>1.1582900000000007</v>
      </c>
      <c r="C231" s="2"/>
      <c r="D231" s="2"/>
    </row>
    <row r="232" spans="1:4">
      <c r="A232" s="21">
        <v>2.4</v>
      </c>
      <c r="B232">
        <v>1.1621999999999999</v>
      </c>
      <c r="C232" s="2"/>
      <c r="D232" s="2"/>
    </row>
    <row r="233" spans="1:4">
      <c r="A233" s="21">
        <v>2.41</v>
      </c>
      <c r="B233" s="2">
        <f>($B$242-$B$232)/10+B232</f>
        <v>1.16601</v>
      </c>
      <c r="C233" s="2"/>
      <c r="D233" s="2"/>
    </row>
    <row r="234" spans="1:4">
      <c r="A234" s="21">
        <v>2.42</v>
      </c>
      <c r="B234" s="2">
        <f t="shared" ref="B234:B241" si="23">($B$242-$B$232)/10+B233</f>
        <v>1.1698200000000001</v>
      </c>
      <c r="C234" s="2"/>
      <c r="D234" s="2"/>
    </row>
    <row r="235" spans="1:4">
      <c r="A235" s="21">
        <v>2.4300000000000002</v>
      </c>
      <c r="B235" s="2">
        <f t="shared" si="23"/>
        <v>1.1736300000000002</v>
      </c>
      <c r="C235" s="2"/>
      <c r="D235" s="2"/>
    </row>
    <row r="236" spans="1:4">
      <c r="A236" s="21">
        <v>2.44</v>
      </c>
      <c r="B236" s="2">
        <f t="shared" si="23"/>
        <v>1.1774400000000003</v>
      </c>
      <c r="C236" s="2"/>
      <c r="D236" s="2"/>
    </row>
    <row r="237" spans="1:4">
      <c r="A237" s="21">
        <v>2.4500000000000002</v>
      </c>
      <c r="B237" s="2">
        <f t="shared" si="23"/>
        <v>1.1812500000000004</v>
      </c>
      <c r="C237" s="2"/>
      <c r="D237" s="2"/>
    </row>
    <row r="238" spans="1:4">
      <c r="A238" s="21">
        <v>2.46</v>
      </c>
      <c r="B238" s="2">
        <f t="shared" si="23"/>
        <v>1.1850600000000004</v>
      </c>
      <c r="C238" s="2"/>
      <c r="D238" s="2"/>
    </row>
    <row r="239" spans="1:4">
      <c r="A239" s="21">
        <v>2.4700000000000002</v>
      </c>
      <c r="B239" s="2">
        <f t="shared" si="23"/>
        <v>1.1888700000000005</v>
      </c>
      <c r="C239" s="2"/>
      <c r="D239" s="2"/>
    </row>
    <row r="240" spans="1:4">
      <c r="A240" s="21">
        <v>2.48</v>
      </c>
      <c r="B240" s="2">
        <f t="shared" si="23"/>
        <v>1.1926800000000006</v>
      </c>
      <c r="C240" s="2"/>
      <c r="D240" s="2"/>
    </row>
    <row r="241" spans="1:4">
      <c r="A241" s="21">
        <v>2.4900000000000002</v>
      </c>
      <c r="B241" s="2">
        <f t="shared" si="23"/>
        <v>1.1964900000000007</v>
      </c>
      <c r="C241" s="2"/>
      <c r="D241" s="2"/>
    </row>
    <row r="242" spans="1:4">
      <c r="A242" s="21">
        <v>2.5</v>
      </c>
      <c r="B242">
        <v>1.2002999999999999</v>
      </c>
      <c r="C242" s="2"/>
      <c r="D242" s="2"/>
    </row>
    <row r="243" spans="1:4">
      <c r="A243" s="21">
        <v>2.5099999999999998</v>
      </c>
      <c r="B243" s="2">
        <f>($B$252-$B$242)/10+B242</f>
        <v>1.204</v>
      </c>
      <c r="C243" s="2"/>
      <c r="D243" s="2"/>
    </row>
    <row r="244" spans="1:4">
      <c r="A244" s="21">
        <v>2.52</v>
      </c>
      <c r="B244" s="2">
        <f t="shared" ref="B244:B251" si="24">($B$252-$B$242)/10+B243</f>
        <v>1.2077</v>
      </c>
      <c r="C244" s="2"/>
      <c r="D244" s="2"/>
    </row>
    <row r="245" spans="1:4">
      <c r="A245" s="21">
        <v>2.5299999999999998</v>
      </c>
      <c r="B245" s="2">
        <f t="shared" si="24"/>
        <v>1.2114</v>
      </c>
      <c r="C245" s="2"/>
      <c r="D245" s="2"/>
    </row>
    <row r="246" spans="1:4">
      <c r="A246" s="21">
        <v>2.54</v>
      </c>
      <c r="B246" s="2">
        <f t="shared" si="24"/>
        <v>1.2151000000000001</v>
      </c>
      <c r="C246" s="2"/>
      <c r="D246" s="2"/>
    </row>
    <row r="247" spans="1:4">
      <c r="A247" s="21">
        <v>2.5499999999999998</v>
      </c>
      <c r="B247" s="2">
        <f t="shared" si="24"/>
        <v>1.2188000000000001</v>
      </c>
      <c r="C247" s="2"/>
      <c r="D247" s="2"/>
    </row>
    <row r="248" spans="1:4">
      <c r="A248" s="21">
        <v>2.56</v>
      </c>
      <c r="B248" s="2">
        <f t="shared" si="24"/>
        <v>1.2225000000000001</v>
      </c>
      <c r="C248" s="2"/>
      <c r="D248" s="2"/>
    </row>
    <row r="249" spans="1:4">
      <c r="A249" s="21">
        <v>2.57</v>
      </c>
      <c r="B249" s="2">
        <f t="shared" si="24"/>
        <v>1.2262000000000002</v>
      </c>
      <c r="C249" s="2"/>
      <c r="D249" s="2"/>
    </row>
    <row r="250" spans="1:4">
      <c r="A250" s="21">
        <v>2.58</v>
      </c>
      <c r="B250" s="2">
        <f t="shared" si="24"/>
        <v>1.2299000000000002</v>
      </c>
      <c r="C250" s="2"/>
      <c r="D250" s="2"/>
    </row>
    <row r="251" spans="1:4">
      <c r="A251" s="21">
        <v>2.59</v>
      </c>
      <c r="B251" s="2">
        <f t="shared" si="24"/>
        <v>1.2336000000000003</v>
      </c>
      <c r="C251" s="2"/>
      <c r="D251" s="2"/>
    </row>
    <row r="252" spans="1:4">
      <c r="A252" s="21">
        <v>2.6</v>
      </c>
      <c r="B252">
        <v>1.2373000000000001</v>
      </c>
      <c r="C252" s="2"/>
      <c r="D252" s="2"/>
    </row>
    <row r="253" spans="1:4">
      <c r="A253" s="21">
        <v>2.61</v>
      </c>
      <c r="B253" s="2">
        <f>($B$262-$B$252)/10+B252</f>
        <v>1.24091</v>
      </c>
      <c r="C253" s="2"/>
      <c r="D253" s="2"/>
    </row>
    <row r="254" spans="1:4">
      <c r="A254" s="21">
        <v>2.62</v>
      </c>
      <c r="B254" s="2">
        <f t="shared" ref="B254:B261" si="25">($B$262-$B$252)/10+B253</f>
        <v>1.2445200000000001</v>
      </c>
      <c r="C254" s="2"/>
      <c r="D254" s="2"/>
    </row>
    <row r="255" spans="1:4">
      <c r="A255" s="21">
        <v>2.63</v>
      </c>
      <c r="B255" s="2">
        <f t="shared" si="25"/>
        <v>1.2481300000000002</v>
      </c>
      <c r="C255" s="2"/>
      <c r="D255" s="2"/>
    </row>
    <row r="256" spans="1:4">
      <c r="A256" s="21">
        <v>2.64</v>
      </c>
      <c r="B256" s="2">
        <f t="shared" si="25"/>
        <v>1.2517400000000003</v>
      </c>
      <c r="C256" s="2"/>
      <c r="D256" s="2"/>
    </row>
    <row r="257" spans="1:4">
      <c r="A257" s="21">
        <v>2.65</v>
      </c>
      <c r="B257" s="2">
        <f t="shared" si="25"/>
        <v>1.2553500000000004</v>
      </c>
      <c r="C257" s="2"/>
      <c r="D257" s="2"/>
    </row>
    <row r="258" spans="1:4">
      <c r="A258" s="21">
        <v>2.66</v>
      </c>
      <c r="B258" s="2">
        <f t="shared" si="25"/>
        <v>1.2589600000000005</v>
      </c>
      <c r="C258" s="2"/>
      <c r="D258" s="2"/>
    </row>
    <row r="259" spans="1:4">
      <c r="A259" s="21">
        <v>2.67</v>
      </c>
      <c r="B259" s="2">
        <f t="shared" si="25"/>
        <v>1.2625700000000006</v>
      </c>
      <c r="C259" s="2"/>
      <c r="D259" s="2"/>
    </row>
    <row r="260" spans="1:4">
      <c r="A260" s="21">
        <v>2.68</v>
      </c>
      <c r="B260" s="2">
        <f t="shared" si="25"/>
        <v>1.2661800000000007</v>
      </c>
      <c r="C260" s="2"/>
      <c r="D260" s="2"/>
    </row>
    <row r="261" spans="1:4">
      <c r="A261" s="21">
        <v>2.69</v>
      </c>
      <c r="B261" s="2">
        <f t="shared" si="25"/>
        <v>1.2697900000000009</v>
      </c>
      <c r="C261" s="2"/>
      <c r="D261" s="2"/>
    </row>
    <row r="262" spans="1:4">
      <c r="A262" s="21">
        <v>2.7</v>
      </c>
      <c r="B262">
        <v>1.2734000000000001</v>
      </c>
      <c r="C262" s="2"/>
      <c r="D262" s="2"/>
    </row>
    <row r="263" spans="1:4">
      <c r="A263" s="21">
        <v>2.71</v>
      </c>
      <c r="B263" s="2">
        <f>($B$272-$B$262)/10+B262</f>
        <v>1.2769000000000001</v>
      </c>
      <c r="C263" s="2"/>
      <c r="D263" s="2"/>
    </row>
    <row r="264" spans="1:4">
      <c r="A264" s="21">
        <v>2.72</v>
      </c>
      <c r="B264" s="2">
        <f t="shared" ref="B264:B271" si="26">($B$272-$B$262)/10+B263</f>
        <v>1.2804000000000002</v>
      </c>
      <c r="C264" s="2"/>
      <c r="D264" s="2"/>
    </row>
    <row r="265" spans="1:4">
      <c r="A265" s="21">
        <v>2.73</v>
      </c>
      <c r="B265" s="2">
        <f t="shared" si="26"/>
        <v>1.2839000000000003</v>
      </c>
      <c r="C265" s="2"/>
      <c r="D265" s="2"/>
    </row>
    <row r="266" spans="1:4">
      <c r="A266" s="21">
        <v>2.74</v>
      </c>
      <c r="B266" s="2">
        <f t="shared" si="26"/>
        <v>1.2874000000000003</v>
      </c>
      <c r="C266" s="2"/>
      <c r="D266" s="2"/>
    </row>
    <row r="267" spans="1:4">
      <c r="A267" s="21">
        <v>2.75</v>
      </c>
      <c r="B267" s="2">
        <f t="shared" si="26"/>
        <v>1.2909000000000004</v>
      </c>
      <c r="C267" s="2"/>
      <c r="D267" s="2"/>
    </row>
    <row r="268" spans="1:4">
      <c r="A268" s="21">
        <v>2.76</v>
      </c>
      <c r="B268" s="2">
        <f t="shared" si="26"/>
        <v>1.2944000000000004</v>
      </c>
      <c r="C268" s="2"/>
      <c r="D268" s="2"/>
    </row>
    <row r="269" spans="1:4">
      <c r="A269" s="21">
        <v>2.77</v>
      </c>
      <c r="B269" s="2">
        <f t="shared" si="26"/>
        <v>1.2979000000000005</v>
      </c>
      <c r="C269" s="2"/>
      <c r="D269" s="2"/>
    </row>
    <row r="270" spans="1:4">
      <c r="A270" s="21">
        <v>2.78</v>
      </c>
      <c r="B270" s="2">
        <f t="shared" si="26"/>
        <v>1.3014000000000006</v>
      </c>
      <c r="C270" s="2"/>
      <c r="D270" s="2"/>
    </row>
    <row r="271" spans="1:4">
      <c r="A271" s="21">
        <v>2.79</v>
      </c>
      <c r="B271" s="2">
        <f t="shared" si="26"/>
        <v>1.3049000000000006</v>
      </c>
      <c r="C271" s="2"/>
      <c r="D271" s="2"/>
    </row>
    <row r="272" spans="1:4">
      <c r="A272" s="21">
        <v>2.8</v>
      </c>
      <c r="B272">
        <v>1.3084</v>
      </c>
      <c r="C272" s="2"/>
      <c r="D272" s="2"/>
    </row>
    <row r="273" spans="1:4">
      <c r="A273" s="21">
        <v>2.81</v>
      </c>
      <c r="B273" s="2">
        <f>($B$282-$B$272)/10+B272</f>
        <v>1.3118099999999999</v>
      </c>
      <c r="C273" s="2"/>
      <c r="D273" s="2"/>
    </row>
    <row r="274" spans="1:4">
      <c r="A274" s="21">
        <v>2.82</v>
      </c>
      <c r="B274" s="2">
        <f t="shared" ref="B274:B281" si="27">($B$282-$B$272)/10+B273</f>
        <v>1.3152199999999998</v>
      </c>
      <c r="C274" s="2"/>
      <c r="D274" s="2"/>
    </row>
    <row r="275" spans="1:4">
      <c r="A275" s="21">
        <v>2.83</v>
      </c>
      <c r="B275" s="2">
        <f t="shared" si="27"/>
        <v>1.3186299999999997</v>
      </c>
      <c r="C275" s="2"/>
      <c r="D275" s="2"/>
    </row>
    <row r="276" spans="1:4">
      <c r="A276" s="21">
        <v>2.84</v>
      </c>
      <c r="B276" s="2">
        <f t="shared" si="27"/>
        <v>1.3220399999999997</v>
      </c>
      <c r="C276" s="2"/>
      <c r="D276" s="2"/>
    </row>
    <row r="277" spans="1:4">
      <c r="A277" s="21">
        <v>2.85</v>
      </c>
      <c r="B277" s="2">
        <f t="shared" si="27"/>
        <v>1.3254499999999996</v>
      </c>
      <c r="C277" s="2"/>
      <c r="D277" s="2"/>
    </row>
    <row r="278" spans="1:4">
      <c r="A278" s="21">
        <v>2.86</v>
      </c>
      <c r="B278" s="2">
        <f t="shared" si="27"/>
        <v>1.3288599999999995</v>
      </c>
      <c r="C278" s="2"/>
      <c r="D278" s="2"/>
    </row>
    <row r="279" spans="1:4">
      <c r="A279" s="21">
        <v>2.87</v>
      </c>
      <c r="B279" s="2">
        <f t="shared" si="27"/>
        <v>1.3322699999999994</v>
      </c>
      <c r="C279" s="2"/>
      <c r="D279" s="2"/>
    </row>
    <row r="280" spans="1:4">
      <c r="A280" s="21">
        <v>2.88</v>
      </c>
      <c r="B280" s="2">
        <f t="shared" si="27"/>
        <v>1.3356799999999993</v>
      </c>
      <c r="C280" s="2"/>
      <c r="D280" s="2"/>
    </row>
    <row r="281" spans="1:4">
      <c r="A281" s="21">
        <v>2.89</v>
      </c>
      <c r="B281" s="2">
        <f t="shared" si="27"/>
        <v>1.3390899999999992</v>
      </c>
      <c r="C281" s="2"/>
      <c r="D281" s="2"/>
    </row>
    <row r="282" spans="1:4">
      <c r="A282" s="21">
        <v>2.9</v>
      </c>
      <c r="B282">
        <v>1.3425</v>
      </c>
      <c r="C282" s="2"/>
      <c r="D282" s="2"/>
    </row>
    <row r="283" spans="1:4">
      <c r="A283" s="21">
        <v>2.91</v>
      </c>
      <c r="B283" s="2">
        <f>($B$292-$B$282)/10+B282</f>
        <v>1.34581</v>
      </c>
      <c r="C283" s="2"/>
      <c r="D283" s="2"/>
    </row>
    <row r="284" spans="1:4">
      <c r="A284" s="21">
        <v>2.92</v>
      </c>
      <c r="B284" s="2">
        <f t="shared" ref="B284:B291" si="28">($B$292-$B$282)/10+B283</f>
        <v>1.3491199999999999</v>
      </c>
      <c r="C284" s="2"/>
      <c r="D284" s="2"/>
    </row>
    <row r="285" spans="1:4">
      <c r="A285" s="21">
        <v>2.93</v>
      </c>
      <c r="B285" s="2">
        <f t="shared" si="28"/>
        <v>1.3524299999999998</v>
      </c>
      <c r="C285" s="2"/>
      <c r="D285" s="2"/>
    </row>
    <row r="286" spans="1:4">
      <c r="A286" s="21">
        <v>2.94</v>
      </c>
      <c r="B286" s="2">
        <f t="shared" si="28"/>
        <v>1.3557399999999997</v>
      </c>
      <c r="C286" s="2"/>
      <c r="D286" s="2"/>
    </row>
    <row r="287" spans="1:4">
      <c r="A287" s="21">
        <v>2.95</v>
      </c>
      <c r="B287" s="2">
        <f t="shared" si="28"/>
        <v>1.3590499999999996</v>
      </c>
      <c r="C287" s="2"/>
      <c r="D287" s="2"/>
    </row>
    <row r="288" spans="1:4">
      <c r="A288" s="21">
        <v>2.96</v>
      </c>
      <c r="B288" s="2">
        <f t="shared" si="28"/>
        <v>1.3623599999999996</v>
      </c>
      <c r="C288" s="2"/>
      <c r="D288" s="2"/>
    </row>
    <row r="289" spans="1:4">
      <c r="A289" s="21">
        <v>2.97</v>
      </c>
      <c r="B289" s="2">
        <f t="shared" si="28"/>
        <v>1.3656699999999995</v>
      </c>
      <c r="C289" s="2"/>
      <c r="D289" s="2"/>
    </row>
    <row r="290" spans="1:4">
      <c r="A290" s="21">
        <v>2.98</v>
      </c>
      <c r="B290" s="2">
        <f t="shared" si="28"/>
        <v>1.3689799999999994</v>
      </c>
      <c r="C290" s="2"/>
      <c r="D290" s="2"/>
    </row>
    <row r="291" spans="1:4">
      <c r="A291" s="21">
        <v>2.99</v>
      </c>
      <c r="B291" s="2">
        <f t="shared" si="28"/>
        <v>1.3722899999999993</v>
      </c>
      <c r="C291" s="2"/>
      <c r="D291" s="2"/>
    </row>
    <row r="292" spans="1:4">
      <c r="A292" s="21">
        <v>3</v>
      </c>
      <c r="B292">
        <v>1.3755999999999999</v>
      </c>
      <c r="C292" s="2"/>
      <c r="D292" s="2"/>
    </row>
    <row r="293" spans="1:4">
      <c r="A293" s="21">
        <v>3.01</v>
      </c>
      <c r="B293" s="2">
        <f>($B$302-$B$292)/10+B292</f>
        <v>1.3788</v>
      </c>
      <c r="C293" s="2"/>
      <c r="D293" s="2"/>
    </row>
    <row r="294" spans="1:4">
      <c r="A294" s="21">
        <v>3.02</v>
      </c>
      <c r="B294" s="2">
        <f t="shared" ref="B294:B301" si="29">($B$302-$B$292)/10+B293</f>
        <v>1.3820000000000001</v>
      </c>
      <c r="C294" s="2"/>
      <c r="D294" s="2"/>
    </row>
    <row r="295" spans="1:4">
      <c r="A295" s="21">
        <v>3.03</v>
      </c>
      <c r="B295" s="2">
        <f t="shared" si="29"/>
        <v>1.3852000000000002</v>
      </c>
      <c r="C295" s="2"/>
      <c r="D295" s="2"/>
    </row>
    <row r="296" spans="1:4">
      <c r="A296" s="21">
        <v>3.04</v>
      </c>
      <c r="B296" s="2">
        <f t="shared" si="29"/>
        <v>1.3884000000000003</v>
      </c>
      <c r="C296" s="2"/>
      <c r="D296" s="2"/>
    </row>
    <row r="297" spans="1:4">
      <c r="A297" s="21">
        <v>3.05</v>
      </c>
      <c r="B297" s="2">
        <f t="shared" si="29"/>
        <v>1.3916000000000004</v>
      </c>
      <c r="C297" s="2"/>
      <c r="D297" s="2"/>
    </row>
    <row r="298" spans="1:4">
      <c r="A298" s="21">
        <v>3.06</v>
      </c>
      <c r="B298" s="2">
        <f t="shared" si="29"/>
        <v>1.3948000000000005</v>
      </c>
      <c r="C298" s="2"/>
      <c r="D298" s="2"/>
    </row>
    <row r="299" spans="1:4">
      <c r="A299" s="21">
        <v>3.07</v>
      </c>
      <c r="B299" s="2">
        <f t="shared" si="29"/>
        <v>1.3980000000000006</v>
      </c>
      <c r="C299" s="2"/>
      <c r="D299" s="2"/>
    </row>
    <row r="300" spans="1:4">
      <c r="A300" s="21">
        <v>3.08</v>
      </c>
      <c r="B300" s="2">
        <f t="shared" si="29"/>
        <v>1.4012000000000007</v>
      </c>
      <c r="C300" s="2"/>
      <c r="D300" s="2"/>
    </row>
    <row r="301" spans="1:4">
      <c r="A301" s="21">
        <v>3.09</v>
      </c>
      <c r="B301" s="2">
        <f t="shared" si="29"/>
        <v>1.4044000000000008</v>
      </c>
      <c r="C301" s="2"/>
      <c r="D301" s="2"/>
    </row>
    <row r="302" spans="1:4">
      <c r="A302" s="21">
        <v>3.1</v>
      </c>
      <c r="B302">
        <v>1.4076</v>
      </c>
      <c r="C302" s="2"/>
      <c r="D302" s="2"/>
    </row>
    <row r="303" spans="1:4">
      <c r="A303" s="21">
        <v>3.11</v>
      </c>
      <c r="B303" s="2">
        <f>($B$312-$B$302)/10+B302</f>
        <v>1.4107099999999999</v>
      </c>
      <c r="C303" s="2"/>
      <c r="D303" s="2"/>
    </row>
    <row r="304" spans="1:4">
      <c r="A304" s="21">
        <v>3.12</v>
      </c>
      <c r="B304" s="2">
        <f t="shared" ref="B304:B311" si="30">($B$312-$B$302)/10+B303</f>
        <v>1.4138199999999999</v>
      </c>
      <c r="C304" s="2"/>
      <c r="D304" s="2"/>
    </row>
    <row r="305" spans="1:4">
      <c r="A305" s="21">
        <v>3.13</v>
      </c>
      <c r="B305" s="2">
        <f t="shared" si="30"/>
        <v>1.4169299999999998</v>
      </c>
      <c r="C305" s="2"/>
      <c r="D305" s="2"/>
    </row>
    <row r="306" spans="1:4">
      <c r="A306" s="21">
        <v>3.14</v>
      </c>
      <c r="B306" s="2">
        <f t="shared" si="30"/>
        <v>1.4200399999999997</v>
      </c>
      <c r="C306" s="2"/>
      <c r="D306" s="2"/>
    </row>
    <row r="307" spans="1:4">
      <c r="A307" s="21">
        <v>3.15</v>
      </c>
      <c r="B307" s="2">
        <f t="shared" si="30"/>
        <v>1.4231499999999997</v>
      </c>
      <c r="C307" s="2"/>
      <c r="D307" s="2"/>
    </row>
    <row r="308" spans="1:4">
      <c r="A308" s="21">
        <v>3.16</v>
      </c>
      <c r="B308" s="2">
        <f t="shared" si="30"/>
        <v>1.4262599999999996</v>
      </c>
      <c r="C308" s="2"/>
      <c r="D308" s="2"/>
    </row>
    <row r="309" spans="1:4">
      <c r="A309" s="21">
        <v>3.17</v>
      </c>
      <c r="B309" s="2">
        <f t="shared" si="30"/>
        <v>1.4293699999999996</v>
      </c>
      <c r="C309" s="2"/>
      <c r="D309" s="2"/>
    </row>
    <row r="310" spans="1:4">
      <c r="A310" s="21">
        <v>3.18</v>
      </c>
      <c r="B310" s="2">
        <f t="shared" si="30"/>
        <v>1.4324799999999995</v>
      </c>
      <c r="C310" s="2"/>
      <c r="D310" s="2"/>
    </row>
    <row r="311" spans="1:4">
      <c r="A311" s="21">
        <v>3.19</v>
      </c>
      <c r="B311" s="2">
        <f t="shared" si="30"/>
        <v>1.4355899999999995</v>
      </c>
      <c r="C311" s="2"/>
      <c r="D311" s="2"/>
    </row>
    <row r="312" spans="1:4">
      <c r="A312" s="21">
        <v>3.2</v>
      </c>
      <c r="B312">
        <v>1.4387000000000001</v>
      </c>
      <c r="C312" s="2"/>
      <c r="D312" s="2"/>
    </row>
    <row r="313" spans="1:4">
      <c r="A313" s="21">
        <v>3.21</v>
      </c>
      <c r="B313" s="2">
        <f>($B$322-$B$312)/10+B312</f>
        <v>1.44171</v>
      </c>
      <c r="C313" s="2"/>
      <c r="D313" s="2"/>
    </row>
    <row r="314" spans="1:4">
      <c r="A314" s="21">
        <v>3.22</v>
      </c>
      <c r="B314" s="2">
        <f t="shared" ref="B314:B321" si="31">($B$322-$B$312)/10+B313</f>
        <v>1.44472</v>
      </c>
      <c r="C314" s="2"/>
      <c r="D314" s="2"/>
    </row>
    <row r="315" spans="1:4">
      <c r="A315" s="21">
        <v>3.23</v>
      </c>
      <c r="B315" s="2">
        <f t="shared" si="31"/>
        <v>1.44773</v>
      </c>
      <c r="C315" s="2"/>
      <c r="D315" s="2"/>
    </row>
    <row r="316" spans="1:4">
      <c r="A316" s="21">
        <v>3.24</v>
      </c>
      <c r="B316" s="2">
        <f t="shared" si="31"/>
        <v>1.4507399999999999</v>
      </c>
      <c r="C316" s="2"/>
      <c r="D316" s="2"/>
    </row>
    <row r="317" spans="1:4">
      <c r="A317" s="21">
        <v>3.25</v>
      </c>
      <c r="B317" s="2">
        <f t="shared" si="31"/>
        <v>1.4537499999999999</v>
      </c>
      <c r="C317" s="2"/>
      <c r="D317" s="2"/>
    </row>
    <row r="318" spans="1:4">
      <c r="A318" s="21">
        <v>3.26</v>
      </c>
      <c r="B318" s="2">
        <f t="shared" si="31"/>
        <v>1.4567599999999998</v>
      </c>
      <c r="C318" s="2"/>
      <c r="D318" s="2"/>
    </row>
    <row r="319" spans="1:4">
      <c r="A319" s="21">
        <v>3.27</v>
      </c>
      <c r="B319" s="2">
        <f t="shared" si="31"/>
        <v>1.4597699999999998</v>
      </c>
      <c r="C319" s="2"/>
      <c r="D319" s="2"/>
    </row>
    <row r="320" spans="1:4">
      <c r="A320" s="21">
        <v>3.28</v>
      </c>
      <c r="B320" s="2">
        <f t="shared" si="31"/>
        <v>1.4627799999999997</v>
      </c>
      <c r="C320" s="2"/>
      <c r="D320" s="2"/>
    </row>
    <row r="321" spans="1:4">
      <c r="A321" s="21">
        <v>3.29</v>
      </c>
      <c r="B321" s="2">
        <f t="shared" si="31"/>
        <v>1.4657899999999997</v>
      </c>
      <c r="C321" s="2"/>
      <c r="D321" s="2"/>
    </row>
    <row r="322" spans="1:4">
      <c r="A322" s="21">
        <v>3.3</v>
      </c>
      <c r="B322">
        <v>1.4688000000000001</v>
      </c>
      <c r="C322" s="2"/>
      <c r="D322" s="2"/>
    </row>
    <row r="323" spans="1:4">
      <c r="A323" s="21">
        <v>3.31</v>
      </c>
      <c r="B323" s="2">
        <f>($B$332-$B$322)/10+B322</f>
        <v>1.4717</v>
      </c>
      <c r="C323" s="2"/>
      <c r="D323" s="2"/>
    </row>
    <row r="324" spans="1:4">
      <c r="A324" s="21">
        <v>3.32</v>
      </c>
      <c r="B324" s="2">
        <f t="shared" ref="B324:B331" si="32">($B$332-$B$322)/10+B323</f>
        <v>1.4745999999999999</v>
      </c>
      <c r="C324" s="2"/>
      <c r="D324" s="2"/>
    </row>
    <row r="325" spans="1:4">
      <c r="A325" s="21">
        <v>3.33</v>
      </c>
      <c r="B325" s="2">
        <f t="shared" si="32"/>
        <v>1.4774999999999998</v>
      </c>
      <c r="C325" s="2"/>
      <c r="D325" s="2"/>
    </row>
    <row r="326" spans="1:4">
      <c r="A326" s="21">
        <v>3.34</v>
      </c>
      <c r="B326" s="2">
        <f t="shared" si="32"/>
        <v>1.4803999999999997</v>
      </c>
      <c r="C326" s="2"/>
      <c r="D326" s="2"/>
    </row>
    <row r="327" spans="1:4">
      <c r="A327" s="21">
        <v>3.35</v>
      </c>
      <c r="B327" s="2">
        <f t="shared" si="32"/>
        <v>1.4832999999999996</v>
      </c>
      <c r="C327" s="2"/>
      <c r="D327" s="2"/>
    </row>
    <row r="328" spans="1:4">
      <c r="A328" s="21">
        <v>3.36</v>
      </c>
      <c r="B328" s="2">
        <f t="shared" si="32"/>
        <v>1.4861999999999995</v>
      </c>
      <c r="C328" s="2"/>
      <c r="D328" s="2"/>
    </row>
    <row r="329" spans="1:4">
      <c r="A329" s="21">
        <v>3.37</v>
      </c>
      <c r="B329" s="2">
        <f t="shared" si="32"/>
        <v>1.4890999999999994</v>
      </c>
      <c r="C329" s="2"/>
      <c r="D329" s="2"/>
    </row>
    <row r="330" spans="1:4">
      <c r="A330" s="21">
        <v>3.38</v>
      </c>
      <c r="B330" s="2">
        <f t="shared" si="32"/>
        <v>1.4919999999999993</v>
      </c>
      <c r="C330" s="2"/>
      <c r="D330" s="2"/>
    </row>
    <row r="331" spans="1:4">
      <c r="A331" s="21">
        <v>3.39</v>
      </c>
      <c r="B331" s="2">
        <f t="shared" si="32"/>
        <v>1.4948999999999992</v>
      </c>
      <c r="C331" s="2"/>
      <c r="D331" s="2"/>
    </row>
    <row r="332" spans="1:4">
      <c r="A332" s="21">
        <v>3.4</v>
      </c>
      <c r="B332">
        <v>1.4978</v>
      </c>
      <c r="C332" s="2"/>
      <c r="D332" s="2"/>
    </row>
    <row r="333" spans="1:4">
      <c r="A333" s="21">
        <v>3.41</v>
      </c>
      <c r="B333" s="2">
        <f>($B$342-$B$332)/10+B332</f>
        <v>1.50061</v>
      </c>
      <c r="C333" s="2"/>
      <c r="D333" s="2"/>
    </row>
    <row r="334" spans="1:4">
      <c r="A334" s="21">
        <v>3.42</v>
      </c>
      <c r="B334" s="2">
        <f t="shared" ref="B334:B341" si="33">($B$342-$B$332)/10+B333</f>
        <v>1.50342</v>
      </c>
      <c r="C334" s="2"/>
      <c r="D334" s="2"/>
    </row>
    <row r="335" spans="1:4">
      <c r="A335" s="21">
        <v>3.43</v>
      </c>
      <c r="B335" s="2">
        <f t="shared" si="33"/>
        <v>1.50623</v>
      </c>
      <c r="C335" s="2"/>
      <c r="D335" s="2"/>
    </row>
    <row r="336" spans="1:4">
      <c r="A336" s="21">
        <v>3.44</v>
      </c>
      <c r="B336" s="2">
        <f t="shared" si="33"/>
        <v>1.5090399999999999</v>
      </c>
      <c r="C336" s="2"/>
      <c r="D336" s="2"/>
    </row>
    <row r="337" spans="1:4">
      <c r="A337" s="21">
        <v>3.45</v>
      </c>
      <c r="B337" s="2">
        <f t="shared" si="33"/>
        <v>1.5118499999999999</v>
      </c>
      <c r="C337" s="2"/>
      <c r="D337" s="2"/>
    </row>
    <row r="338" spans="1:4">
      <c r="A338" s="21">
        <v>3.46</v>
      </c>
      <c r="B338" s="2">
        <f t="shared" si="33"/>
        <v>1.5146599999999999</v>
      </c>
      <c r="C338" s="2"/>
      <c r="D338" s="2"/>
    </row>
    <row r="339" spans="1:4">
      <c r="A339" s="21">
        <v>3.47</v>
      </c>
      <c r="B339" s="2">
        <f t="shared" si="33"/>
        <v>1.5174699999999999</v>
      </c>
      <c r="C339" s="2"/>
      <c r="D339" s="2"/>
    </row>
    <row r="340" spans="1:4">
      <c r="A340" s="21">
        <v>3.48</v>
      </c>
      <c r="B340" s="2">
        <f t="shared" si="33"/>
        <v>1.5202799999999999</v>
      </c>
      <c r="C340" s="2"/>
      <c r="D340" s="2"/>
    </row>
    <row r="341" spans="1:4">
      <c r="A341" s="21">
        <v>3.49</v>
      </c>
      <c r="B341" s="2">
        <f t="shared" si="33"/>
        <v>1.5230899999999998</v>
      </c>
      <c r="C341" s="2"/>
      <c r="D341" s="2"/>
    </row>
    <row r="342" spans="1:4">
      <c r="A342" s="21">
        <v>3.5</v>
      </c>
      <c r="B342">
        <v>1.5259</v>
      </c>
      <c r="C342" s="2"/>
      <c r="D342" s="2"/>
    </row>
    <row r="343" spans="1:4">
      <c r="A343" s="21">
        <v>3.51</v>
      </c>
      <c r="B343" s="2">
        <f>($B$352-$B$342)/10+B342</f>
        <v>1.52861</v>
      </c>
      <c r="C343" s="2"/>
      <c r="D343" s="2"/>
    </row>
    <row r="344" spans="1:4">
      <c r="A344" s="21">
        <v>3.52</v>
      </c>
      <c r="B344" s="2">
        <f t="shared" ref="B344:B351" si="34">($B$352-$B$342)/10+B343</f>
        <v>1.53132</v>
      </c>
      <c r="C344" s="2"/>
      <c r="D344" s="2"/>
    </row>
    <row r="345" spans="1:4">
      <c r="A345" s="21">
        <v>3.53</v>
      </c>
      <c r="B345" s="2">
        <f t="shared" si="34"/>
        <v>1.53403</v>
      </c>
      <c r="C345" s="2"/>
      <c r="D345" s="2"/>
    </row>
    <row r="346" spans="1:4">
      <c r="A346" s="21">
        <v>3.54</v>
      </c>
      <c r="B346" s="2">
        <f t="shared" si="34"/>
        <v>1.53674</v>
      </c>
      <c r="C346" s="2"/>
      <c r="D346" s="2"/>
    </row>
    <row r="347" spans="1:4">
      <c r="A347" s="21">
        <v>3.55</v>
      </c>
      <c r="B347" s="2">
        <f>($B$352-$B$342)/10+B346</f>
        <v>1.53945</v>
      </c>
      <c r="C347" s="2"/>
      <c r="D347" s="2"/>
    </row>
    <row r="348" spans="1:4">
      <c r="A348" s="21">
        <v>3.56</v>
      </c>
      <c r="B348" s="2">
        <f t="shared" si="34"/>
        <v>1.54216</v>
      </c>
      <c r="C348" s="2"/>
      <c r="D348" s="2"/>
    </row>
    <row r="349" spans="1:4">
      <c r="A349" s="21">
        <v>3.57</v>
      </c>
      <c r="B349" s="2">
        <f t="shared" si="34"/>
        <v>1.54487</v>
      </c>
      <c r="C349" s="2"/>
      <c r="D349" s="2"/>
    </row>
    <row r="350" spans="1:4">
      <c r="A350" s="21">
        <v>3.58</v>
      </c>
      <c r="B350" s="2">
        <f t="shared" si="34"/>
        <v>1.54758</v>
      </c>
      <c r="C350" s="2"/>
      <c r="D350" s="2"/>
    </row>
    <row r="351" spans="1:4" ht="14.25" customHeight="1">
      <c r="A351" s="21">
        <v>3.59</v>
      </c>
      <c r="B351" s="2">
        <f t="shared" si="34"/>
        <v>1.5502899999999999</v>
      </c>
      <c r="C351" s="2"/>
      <c r="D351" s="2"/>
    </row>
    <row r="352" spans="1:4">
      <c r="A352" s="21">
        <v>3.6</v>
      </c>
      <c r="B352" s="2">
        <v>1.5529999999999999</v>
      </c>
      <c r="C352" s="2"/>
      <c r="D352" s="2"/>
    </row>
    <row r="353" spans="1:4">
      <c r="A353" s="21">
        <v>3.61</v>
      </c>
      <c r="B353" s="2">
        <f>($B$362-$B$352)/10+B352</f>
        <v>1.5556099999999999</v>
      </c>
      <c r="C353" s="2"/>
      <c r="D353" s="2"/>
    </row>
    <row r="354" spans="1:4">
      <c r="A354" s="21">
        <v>3.62</v>
      </c>
      <c r="B354" s="2">
        <f t="shared" ref="B354:B361" si="35">($B$362-$B$352)/10+B353</f>
        <v>1.5582199999999999</v>
      </c>
      <c r="C354" s="2"/>
      <c r="D354" s="2"/>
    </row>
    <row r="355" spans="1:4">
      <c r="A355" s="21">
        <v>3.63</v>
      </c>
      <c r="B355" s="2">
        <f t="shared" si="35"/>
        <v>1.5608299999999999</v>
      </c>
      <c r="C355" s="2"/>
      <c r="D355" s="2"/>
    </row>
    <row r="356" spans="1:4">
      <c r="A356" s="21">
        <v>3.64</v>
      </c>
      <c r="B356" s="2">
        <f t="shared" si="35"/>
        <v>1.5634399999999999</v>
      </c>
      <c r="C356" s="2"/>
      <c r="D356" s="2"/>
    </row>
    <row r="357" spans="1:4">
      <c r="A357" s="21">
        <v>3.65</v>
      </c>
      <c r="B357" s="2">
        <f t="shared" si="35"/>
        <v>1.5660499999999999</v>
      </c>
      <c r="C357" s="2"/>
      <c r="D357" s="2"/>
    </row>
    <row r="358" spans="1:4">
      <c r="A358" s="21">
        <v>3.66</v>
      </c>
      <c r="B358" s="2">
        <f t="shared" si="35"/>
        <v>1.5686599999999999</v>
      </c>
      <c r="C358" s="2"/>
      <c r="D358" s="2"/>
    </row>
    <row r="359" spans="1:4">
      <c r="A359" s="21">
        <v>3.67</v>
      </c>
      <c r="B359" s="2">
        <f t="shared" si="35"/>
        <v>1.5712699999999999</v>
      </c>
      <c r="C359" s="2"/>
      <c r="D359" s="2"/>
    </row>
    <row r="360" spans="1:4">
      <c r="A360" s="21">
        <v>3.68</v>
      </c>
      <c r="B360" s="2">
        <f t="shared" si="35"/>
        <v>1.5738799999999999</v>
      </c>
      <c r="C360" s="2"/>
      <c r="D360" s="2"/>
    </row>
    <row r="361" spans="1:4">
      <c r="A361" s="21">
        <v>3.69</v>
      </c>
      <c r="B361" s="2">
        <f t="shared" si="35"/>
        <v>1.5764899999999999</v>
      </c>
      <c r="C361" s="2"/>
      <c r="D361" s="2"/>
    </row>
    <row r="362" spans="1:4">
      <c r="A362" s="21">
        <v>3.7</v>
      </c>
      <c r="B362">
        <v>1.5790999999999999</v>
      </c>
      <c r="C362" s="2"/>
      <c r="D362" s="2"/>
    </row>
    <row r="363" spans="1:4">
      <c r="A363" s="21">
        <v>3.71</v>
      </c>
      <c r="B363" s="2">
        <f>($B$372-$B$362)/10+B362</f>
        <v>1.5815999999999999</v>
      </c>
      <c r="C363" s="2"/>
      <c r="D363" s="2"/>
    </row>
    <row r="364" spans="1:4">
      <c r="A364" s="21">
        <v>3.72</v>
      </c>
      <c r="B364" s="2">
        <f t="shared" ref="B364:B371" si="36">($B$372-$B$362)/10+B363</f>
        <v>1.5840999999999998</v>
      </c>
      <c r="C364" s="2"/>
      <c r="D364" s="2"/>
    </row>
    <row r="365" spans="1:4">
      <c r="A365" s="21">
        <v>3.73</v>
      </c>
      <c r="B365" s="2">
        <f t="shared" si="36"/>
        <v>1.5865999999999998</v>
      </c>
      <c r="C365" s="2"/>
      <c r="D365" s="2"/>
    </row>
    <row r="366" spans="1:4">
      <c r="A366" s="21">
        <v>3.74</v>
      </c>
      <c r="B366" s="2">
        <f t="shared" si="36"/>
        <v>1.5890999999999997</v>
      </c>
      <c r="C366" s="2"/>
      <c r="D366" s="2"/>
    </row>
    <row r="367" spans="1:4">
      <c r="A367" s="21">
        <v>3.75</v>
      </c>
      <c r="B367" s="2">
        <f t="shared" si="36"/>
        <v>1.5915999999999997</v>
      </c>
      <c r="C367" s="2"/>
      <c r="D367" s="2"/>
    </row>
    <row r="368" spans="1:4">
      <c r="A368" s="21">
        <v>3.76</v>
      </c>
      <c r="B368" s="2">
        <f t="shared" si="36"/>
        <v>1.5940999999999996</v>
      </c>
      <c r="C368" s="2"/>
      <c r="D368" s="2"/>
    </row>
    <row r="369" spans="1:4">
      <c r="A369" s="21">
        <v>3.77</v>
      </c>
      <c r="B369" s="2">
        <f t="shared" si="36"/>
        <v>1.5965999999999996</v>
      </c>
      <c r="C369" s="2"/>
      <c r="D369" s="2"/>
    </row>
    <row r="370" spans="1:4">
      <c r="A370" s="21">
        <v>3.78</v>
      </c>
      <c r="B370" s="2">
        <f t="shared" si="36"/>
        <v>1.5990999999999995</v>
      </c>
      <c r="C370" s="2"/>
      <c r="D370" s="2"/>
    </row>
    <row r="371" spans="1:4">
      <c r="A371" s="21">
        <v>3.79</v>
      </c>
      <c r="B371" s="2">
        <f t="shared" si="36"/>
        <v>1.6015999999999995</v>
      </c>
      <c r="C371" s="2"/>
      <c r="D371" s="2"/>
    </row>
    <row r="372" spans="1:4">
      <c r="A372" s="21">
        <v>3.8</v>
      </c>
      <c r="B372">
        <v>1.6041000000000001</v>
      </c>
      <c r="C372" s="2"/>
      <c r="D372" s="2"/>
    </row>
    <row r="373" spans="1:4">
      <c r="A373" s="21">
        <v>3.81</v>
      </c>
      <c r="B373" s="2">
        <f>($B$382-$B$372)/10+B372</f>
        <v>1.6065100000000001</v>
      </c>
      <c r="C373" s="2"/>
      <c r="D373" s="2"/>
    </row>
    <row r="374" spans="1:4">
      <c r="A374" s="21">
        <v>3.82</v>
      </c>
      <c r="B374" s="2">
        <f t="shared" ref="B374:B381" si="37">($B$382-$B$372)/10+B373</f>
        <v>1.6089200000000001</v>
      </c>
      <c r="C374" s="2"/>
      <c r="D374" s="2"/>
    </row>
    <row r="375" spans="1:4">
      <c r="A375" s="21">
        <v>3.83</v>
      </c>
      <c r="B375" s="2">
        <f t="shared" si="37"/>
        <v>1.6113300000000002</v>
      </c>
      <c r="C375" s="2"/>
      <c r="D375" s="2"/>
    </row>
    <row r="376" spans="1:4">
      <c r="A376" s="21">
        <v>3.84</v>
      </c>
      <c r="B376" s="2">
        <f t="shared" si="37"/>
        <v>1.6137400000000002</v>
      </c>
      <c r="C376" s="2"/>
      <c r="D376" s="2"/>
    </row>
    <row r="377" spans="1:4">
      <c r="A377" s="21">
        <v>3.85</v>
      </c>
      <c r="B377" s="2">
        <f t="shared" si="37"/>
        <v>1.6161500000000002</v>
      </c>
      <c r="C377" s="2"/>
      <c r="D377" s="2"/>
    </row>
    <row r="378" spans="1:4">
      <c r="A378" s="21">
        <v>3.86</v>
      </c>
      <c r="B378" s="2">
        <f t="shared" si="37"/>
        <v>1.6185600000000002</v>
      </c>
      <c r="C378" s="2"/>
      <c r="D378" s="2"/>
    </row>
    <row r="379" spans="1:4">
      <c r="A379" s="21">
        <v>3.87</v>
      </c>
      <c r="B379" s="2">
        <f t="shared" si="37"/>
        <v>1.6209700000000002</v>
      </c>
      <c r="C379" s="2"/>
      <c r="D379" s="2"/>
    </row>
    <row r="380" spans="1:4">
      <c r="A380" s="21">
        <v>3.88</v>
      </c>
      <c r="B380" s="2">
        <f t="shared" si="37"/>
        <v>1.6233800000000003</v>
      </c>
      <c r="C380" s="2"/>
      <c r="D380" s="2"/>
    </row>
    <row r="381" spans="1:4">
      <c r="A381" s="21">
        <v>3.89</v>
      </c>
      <c r="B381" s="2">
        <f t="shared" si="37"/>
        <v>1.6257900000000003</v>
      </c>
      <c r="C381" s="2"/>
      <c r="D381" s="2"/>
    </row>
    <row r="382" spans="1:4">
      <c r="A382" s="21">
        <v>3.9</v>
      </c>
      <c r="B382">
        <v>1.6282000000000001</v>
      </c>
      <c r="C382" s="2"/>
      <c r="D382" s="2"/>
    </row>
    <row r="383" spans="1:4">
      <c r="A383" s="21">
        <v>3.91</v>
      </c>
      <c r="B383" s="2">
        <f>($B$392-$B$382)/10+B382</f>
        <v>1.6305100000000001</v>
      </c>
      <c r="C383" s="2"/>
      <c r="D383" s="2"/>
    </row>
    <row r="384" spans="1:4">
      <c r="A384" s="21">
        <v>3.92</v>
      </c>
      <c r="B384" s="2">
        <f t="shared" ref="B384:B391" si="38">($B$392-$B$382)/10+B383</f>
        <v>1.6328200000000002</v>
      </c>
      <c r="C384" s="2"/>
      <c r="D384" s="2"/>
    </row>
    <row r="385" spans="1:4">
      <c r="A385" s="21">
        <v>3.93</v>
      </c>
      <c r="B385" s="2">
        <f t="shared" si="38"/>
        <v>1.6351300000000002</v>
      </c>
      <c r="C385" s="2"/>
      <c r="D385" s="2"/>
    </row>
    <row r="386" spans="1:4">
      <c r="A386" s="21">
        <v>3.94</v>
      </c>
      <c r="B386" s="2">
        <f t="shared" si="38"/>
        <v>1.6374400000000002</v>
      </c>
      <c r="C386" s="2"/>
      <c r="D386" s="2"/>
    </row>
    <row r="387" spans="1:4">
      <c r="A387" s="21">
        <v>3.95</v>
      </c>
      <c r="B387" s="2">
        <f t="shared" si="38"/>
        <v>1.6397500000000003</v>
      </c>
      <c r="C387" s="2"/>
      <c r="D387" s="2"/>
    </row>
    <row r="388" spans="1:4">
      <c r="A388" s="21">
        <v>3.96</v>
      </c>
      <c r="B388" s="2">
        <f t="shared" si="38"/>
        <v>1.6420600000000003</v>
      </c>
      <c r="C388" s="2"/>
      <c r="D388" s="2"/>
    </row>
    <row r="389" spans="1:4">
      <c r="A389" s="21">
        <v>3.97</v>
      </c>
      <c r="B389" s="2">
        <f t="shared" si="38"/>
        <v>1.6443700000000003</v>
      </c>
      <c r="C389" s="2"/>
      <c r="D389" s="2"/>
    </row>
    <row r="390" spans="1:4">
      <c r="A390" s="21">
        <v>3.98</v>
      </c>
      <c r="B390" s="2">
        <f t="shared" si="38"/>
        <v>1.6466800000000004</v>
      </c>
      <c r="C390" s="2"/>
      <c r="D390" s="2"/>
    </row>
    <row r="391" spans="1:4">
      <c r="A391" s="21">
        <v>3.99</v>
      </c>
      <c r="B391" s="2">
        <f t="shared" si="38"/>
        <v>1.6489900000000004</v>
      </c>
      <c r="C391" s="2"/>
      <c r="D391" s="2"/>
    </row>
    <row r="392" spans="1:4">
      <c r="A392" s="21">
        <v>4</v>
      </c>
      <c r="B392">
        <v>1.6513</v>
      </c>
      <c r="C392" s="2"/>
      <c r="D392" s="2"/>
    </row>
    <row r="393" spans="1:4">
      <c r="A393" s="21">
        <v>4.01</v>
      </c>
      <c r="B393" s="2">
        <f>($B$402-$B$392)/10+B392</f>
        <v>1.65351</v>
      </c>
      <c r="C393" s="2"/>
      <c r="D393" s="2"/>
    </row>
    <row r="394" spans="1:4">
      <c r="A394" s="21">
        <v>4.0199999999999996</v>
      </c>
      <c r="B394" s="2">
        <f t="shared" ref="B394:B401" si="39">($B$402-$B$392)/10+B393</f>
        <v>1.6557200000000001</v>
      </c>
      <c r="C394" s="2"/>
      <c r="D394" s="2"/>
    </row>
    <row r="395" spans="1:4">
      <c r="A395" s="21">
        <v>4.03</v>
      </c>
      <c r="B395" s="2">
        <f t="shared" si="39"/>
        <v>1.6579300000000001</v>
      </c>
      <c r="C395" s="2"/>
      <c r="D395" s="2"/>
    </row>
    <row r="396" spans="1:4">
      <c r="A396" s="21">
        <v>4.04</v>
      </c>
      <c r="B396" s="2">
        <f t="shared" si="39"/>
        <v>1.6601400000000002</v>
      </c>
      <c r="C396" s="2"/>
      <c r="D396" s="2"/>
    </row>
    <row r="397" spans="1:4">
      <c r="A397" s="21">
        <v>4.05</v>
      </c>
      <c r="B397" s="2">
        <f t="shared" si="39"/>
        <v>1.6623500000000002</v>
      </c>
      <c r="C397" s="2"/>
      <c r="D397" s="2"/>
    </row>
    <row r="398" spans="1:4">
      <c r="A398" s="21">
        <v>4.0599999999999996</v>
      </c>
      <c r="B398" s="2">
        <f t="shared" si="39"/>
        <v>1.6645600000000003</v>
      </c>
      <c r="C398" s="2"/>
      <c r="D398" s="2"/>
    </row>
    <row r="399" spans="1:4">
      <c r="A399" s="21">
        <v>4.07</v>
      </c>
      <c r="B399" s="2">
        <f t="shared" si="39"/>
        <v>1.6667700000000003</v>
      </c>
      <c r="C399" s="2"/>
      <c r="D399" s="2"/>
    </row>
    <row r="400" spans="1:4">
      <c r="A400" s="21">
        <v>4.08</v>
      </c>
      <c r="B400" s="2">
        <f t="shared" si="39"/>
        <v>1.6689800000000004</v>
      </c>
      <c r="C400" s="2"/>
      <c r="D400" s="2"/>
    </row>
    <row r="401" spans="1:4">
      <c r="A401" s="21">
        <v>4.09</v>
      </c>
      <c r="B401" s="2">
        <f t="shared" si="39"/>
        <v>1.6711900000000004</v>
      </c>
      <c r="C401" s="2"/>
      <c r="D401" s="2"/>
    </row>
    <row r="402" spans="1:4">
      <c r="A402" s="21">
        <v>4.0999999999999996</v>
      </c>
      <c r="B402">
        <v>1.6734</v>
      </c>
      <c r="C402" s="2"/>
      <c r="D402" s="2"/>
    </row>
    <row r="403" spans="1:4">
      <c r="A403" s="21">
        <v>4.1100000000000003</v>
      </c>
      <c r="B403" s="2">
        <f>($B$412-$B$402)/10+B402</f>
        <v>1.6755100000000001</v>
      </c>
      <c r="C403" s="2"/>
      <c r="D403" s="2"/>
    </row>
    <row r="404" spans="1:4">
      <c r="A404" s="21">
        <v>4.12</v>
      </c>
      <c r="B404" s="2">
        <f t="shared" ref="B404:B411" si="40">($B$412-$B$402)/10+B403</f>
        <v>1.6776200000000001</v>
      </c>
      <c r="C404" s="2"/>
      <c r="D404" s="2"/>
    </row>
    <row r="405" spans="1:4">
      <c r="A405" s="21">
        <v>4.13</v>
      </c>
      <c r="B405" s="2">
        <f t="shared" si="40"/>
        <v>1.6797300000000002</v>
      </c>
      <c r="C405" s="2"/>
      <c r="D405" s="2"/>
    </row>
    <row r="406" spans="1:4">
      <c r="A406" s="21">
        <v>4.1399999999999997</v>
      </c>
      <c r="B406" s="2">
        <f t="shared" si="40"/>
        <v>1.6818400000000002</v>
      </c>
      <c r="C406" s="2"/>
      <c r="D406" s="2"/>
    </row>
    <row r="407" spans="1:4">
      <c r="A407" s="21">
        <v>4.1500000000000004</v>
      </c>
      <c r="B407" s="2">
        <f t="shared" si="40"/>
        <v>1.6839500000000003</v>
      </c>
      <c r="C407" s="2"/>
      <c r="D407" s="2"/>
    </row>
    <row r="408" spans="1:4">
      <c r="A408" s="21">
        <v>4.16</v>
      </c>
      <c r="B408" s="2">
        <f t="shared" si="40"/>
        <v>1.6860600000000003</v>
      </c>
      <c r="C408" s="2"/>
      <c r="D408" s="2"/>
    </row>
    <row r="409" spans="1:4">
      <c r="A409" s="21">
        <v>4.17</v>
      </c>
      <c r="B409" s="2">
        <f t="shared" si="40"/>
        <v>1.6881700000000004</v>
      </c>
      <c r="C409" s="2"/>
      <c r="D409" s="2"/>
    </row>
    <row r="410" spans="1:4">
      <c r="A410" s="21">
        <v>4.18</v>
      </c>
      <c r="B410" s="2">
        <f t="shared" si="40"/>
        <v>1.6902800000000004</v>
      </c>
      <c r="C410" s="2"/>
      <c r="D410" s="2"/>
    </row>
    <row r="411" spans="1:4">
      <c r="A411" s="21">
        <v>4.1900000000000004</v>
      </c>
      <c r="B411" s="2">
        <f t="shared" si="40"/>
        <v>1.6923900000000005</v>
      </c>
      <c r="C411" s="2"/>
      <c r="D411" s="2"/>
    </row>
    <row r="412" spans="1:4">
      <c r="A412" s="21">
        <v>4.2</v>
      </c>
      <c r="B412">
        <v>1.6944999999999999</v>
      </c>
      <c r="C412" s="2"/>
      <c r="D412" s="2"/>
    </row>
    <row r="413" spans="1:4">
      <c r="A413" s="21">
        <v>4.21</v>
      </c>
      <c r="B413" s="2">
        <f>($B$422-$B$412)/10+B412</f>
        <v>1.69651</v>
      </c>
      <c r="C413" s="2"/>
      <c r="D413" s="2"/>
    </row>
    <row r="414" spans="1:4">
      <c r="A414" s="21">
        <v>4.22</v>
      </c>
      <c r="B414" s="2">
        <f t="shared" ref="B414:B421" si="41">($B$422-$B$412)/10+B413</f>
        <v>1.69852</v>
      </c>
      <c r="C414" s="2"/>
      <c r="D414" s="2"/>
    </row>
    <row r="415" spans="1:4">
      <c r="A415" s="21">
        <v>4.2300000000000004</v>
      </c>
      <c r="B415" s="2">
        <f t="shared" si="41"/>
        <v>1.7005300000000001</v>
      </c>
      <c r="C415" s="2"/>
      <c r="D415" s="2"/>
    </row>
    <row r="416" spans="1:4">
      <c r="A416" s="21">
        <v>4.24</v>
      </c>
      <c r="B416" s="2">
        <f t="shared" si="41"/>
        <v>1.7025400000000002</v>
      </c>
      <c r="C416" s="2"/>
      <c r="D416" s="2"/>
    </row>
    <row r="417" spans="1:4">
      <c r="A417" s="21">
        <v>4.25</v>
      </c>
      <c r="B417" s="2">
        <f t="shared" si="41"/>
        <v>1.7045500000000002</v>
      </c>
      <c r="C417" s="2"/>
      <c r="D417" s="2"/>
    </row>
    <row r="418" spans="1:4">
      <c r="A418" s="21">
        <v>4.26</v>
      </c>
      <c r="B418" s="2">
        <f t="shared" si="41"/>
        <v>1.7065600000000003</v>
      </c>
      <c r="C418" s="2"/>
      <c r="D418" s="2"/>
    </row>
    <row r="419" spans="1:4">
      <c r="A419" s="21">
        <v>4.2699999999999996</v>
      </c>
      <c r="B419" s="2">
        <f t="shared" si="41"/>
        <v>1.7085700000000004</v>
      </c>
      <c r="C419" s="2"/>
      <c r="D419" s="2"/>
    </row>
    <row r="420" spans="1:4">
      <c r="A420" s="21">
        <v>4.28</v>
      </c>
      <c r="B420" s="2">
        <f t="shared" si="41"/>
        <v>1.7105800000000004</v>
      </c>
      <c r="C420" s="2"/>
      <c r="D420" s="2"/>
    </row>
    <row r="421" spans="1:4">
      <c r="A421" s="21">
        <v>4.29</v>
      </c>
      <c r="B421" s="2">
        <f t="shared" si="41"/>
        <v>1.7125900000000005</v>
      </c>
      <c r="C421" s="2"/>
      <c r="D421" s="2"/>
    </row>
    <row r="422" spans="1:4">
      <c r="A422" s="21">
        <v>4.3</v>
      </c>
      <c r="B422">
        <v>1.7145999999999999</v>
      </c>
      <c r="C422" s="2"/>
      <c r="D422" s="2"/>
    </row>
    <row r="423" spans="1:4">
      <c r="A423" s="21">
        <v>4.3099999999999996</v>
      </c>
      <c r="B423" s="2">
        <f>($B$432-$B$422)/10+B422</f>
        <v>1.7164999999999999</v>
      </c>
      <c r="C423" s="2"/>
      <c r="D423" s="2"/>
    </row>
    <row r="424" spans="1:4">
      <c r="A424" s="21">
        <v>4.32</v>
      </c>
      <c r="B424" s="2">
        <f t="shared" ref="B424:B431" si="42">($B$432-$B$422)/10+B423</f>
        <v>1.7183999999999999</v>
      </c>
      <c r="C424" s="2"/>
      <c r="D424" s="2"/>
    </row>
    <row r="425" spans="1:4">
      <c r="A425" s="21">
        <v>4.33</v>
      </c>
      <c r="B425" s="2">
        <f t="shared" si="42"/>
        <v>1.7202999999999999</v>
      </c>
      <c r="C425" s="2"/>
      <c r="D425" s="2"/>
    </row>
    <row r="426" spans="1:4">
      <c r="A426" s="21">
        <v>4.34</v>
      </c>
      <c r="B426" s="2">
        <f t="shared" si="42"/>
        <v>1.7222</v>
      </c>
      <c r="C426" s="2"/>
      <c r="D426" s="2"/>
    </row>
    <row r="427" spans="1:4">
      <c r="A427" s="21">
        <v>4.3499999999999996</v>
      </c>
      <c r="B427" s="2">
        <f t="shared" si="42"/>
        <v>1.7241</v>
      </c>
      <c r="C427" s="2"/>
      <c r="D427" s="2"/>
    </row>
    <row r="428" spans="1:4">
      <c r="A428" s="21">
        <v>4.3600000000000003</v>
      </c>
      <c r="B428" s="2">
        <f t="shared" si="42"/>
        <v>1.726</v>
      </c>
      <c r="C428" s="2"/>
      <c r="D428" s="2"/>
    </row>
    <row r="429" spans="1:4">
      <c r="A429" s="21">
        <v>4.37</v>
      </c>
      <c r="B429" s="2">
        <f t="shared" si="42"/>
        <v>1.7279</v>
      </c>
      <c r="C429" s="2"/>
      <c r="D429" s="2"/>
    </row>
    <row r="430" spans="1:4">
      <c r="A430" s="21">
        <v>4.38</v>
      </c>
      <c r="B430" s="2">
        <f t="shared" si="42"/>
        <v>1.7298</v>
      </c>
      <c r="C430" s="2"/>
      <c r="D430" s="2"/>
    </row>
    <row r="431" spans="1:4">
      <c r="A431" s="21">
        <v>4.3899999999999997</v>
      </c>
      <c r="B431" s="2">
        <f t="shared" si="42"/>
        <v>1.7317</v>
      </c>
      <c r="C431" s="2"/>
      <c r="D431" s="2"/>
    </row>
    <row r="432" spans="1:4">
      <c r="A432" s="21">
        <v>4.4000000000000004</v>
      </c>
      <c r="B432">
        <v>1.7336</v>
      </c>
      <c r="C432" s="2"/>
      <c r="D432" s="2"/>
    </row>
    <row r="433" spans="1:4">
      <c r="A433" s="21">
        <v>4.41</v>
      </c>
      <c r="B433" s="2">
        <f>($B$442-$B$432)/10+B432</f>
        <v>1.7354100000000001</v>
      </c>
      <c r="C433" s="2"/>
      <c r="D433" s="2"/>
    </row>
    <row r="434" spans="1:4">
      <c r="A434" s="21">
        <v>4.42</v>
      </c>
      <c r="B434" s="2">
        <f t="shared" ref="B434:B441" si="43">($B$442-$B$432)/10+B433</f>
        <v>1.7372200000000002</v>
      </c>
      <c r="C434" s="2"/>
      <c r="D434" s="2"/>
    </row>
    <row r="435" spans="1:4">
      <c r="A435" s="21">
        <v>4.43</v>
      </c>
      <c r="B435" s="2">
        <f t="shared" si="43"/>
        <v>1.7390300000000003</v>
      </c>
      <c r="C435" s="2"/>
      <c r="D435" s="2"/>
    </row>
    <row r="436" spans="1:4">
      <c r="A436" s="21">
        <v>4.4400000000000004</v>
      </c>
      <c r="B436" s="2">
        <f t="shared" si="43"/>
        <v>1.7408400000000004</v>
      </c>
      <c r="C436" s="2"/>
      <c r="D436" s="2"/>
    </row>
    <row r="437" spans="1:4">
      <c r="A437" s="21">
        <v>4.45</v>
      </c>
      <c r="B437" s="2">
        <f t="shared" si="43"/>
        <v>1.7426500000000005</v>
      </c>
      <c r="C437" s="2"/>
      <c r="D437" s="2"/>
    </row>
    <row r="438" spans="1:4">
      <c r="A438" s="21">
        <v>4.46</v>
      </c>
      <c r="B438" s="2">
        <f t="shared" si="43"/>
        <v>1.7444600000000006</v>
      </c>
      <c r="C438" s="2"/>
      <c r="D438" s="2"/>
    </row>
    <row r="439" spans="1:4">
      <c r="A439" s="21">
        <v>4.47</v>
      </c>
      <c r="B439" s="2">
        <f t="shared" si="43"/>
        <v>1.7462700000000007</v>
      </c>
      <c r="C439" s="2"/>
      <c r="D439" s="2"/>
    </row>
    <row r="440" spans="1:4">
      <c r="A440" s="21">
        <v>4.4800000000000004</v>
      </c>
      <c r="B440" s="2">
        <f t="shared" si="43"/>
        <v>1.7480800000000007</v>
      </c>
      <c r="C440" s="2"/>
      <c r="D440" s="2"/>
    </row>
    <row r="441" spans="1:4">
      <c r="A441" s="21">
        <v>4.49</v>
      </c>
      <c r="B441" s="2">
        <f t="shared" si="43"/>
        <v>1.7498900000000008</v>
      </c>
      <c r="C441" s="2"/>
      <c r="D441" s="2"/>
    </row>
    <row r="442" spans="1:4">
      <c r="A442" s="21">
        <v>4.5</v>
      </c>
      <c r="B442">
        <v>1.7517</v>
      </c>
      <c r="C442" s="2"/>
      <c r="D442" s="2"/>
    </row>
    <row r="443" spans="1:4">
      <c r="A443" s="21">
        <v>4.51</v>
      </c>
      <c r="B443" s="2">
        <f>($B$452-$B$442)/10+B442</f>
        <v>1.7534100000000001</v>
      </c>
      <c r="C443" s="2"/>
      <c r="D443" s="2"/>
    </row>
    <row r="444" spans="1:4">
      <c r="A444" s="21">
        <v>4.5199999999999996</v>
      </c>
      <c r="B444" s="2">
        <f t="shared" ref="B444:B450" si="44">($B$452-$B$442)/10+B443</f>
        <v>1.7551200000000002</v>
      </c>
      <c r="C444" s="2"/>
      <c r="D444" s="2"/>
    </row>
    <row r="445" spans="1:4">
      <c r="A445" s="21">
        <v>4.53</v>
      </c>
      <c r="B445" s="2">
        <f t="shared" si="44"/>
        <v>1.7568300000000003</v>
      </c>
      <c r="C445" s="2"/>
      <c r="D445" s="2"/>
    </row>
    <row r="446" spans="1:4">
      <c r="A446" s="21">
        <v>4.54</v>
      </c>
      <c r="B446" s="2">
        <f t="shared" si="44"/>
        <v>1.7585400000000004</v>
      </c>
      <c r="C446" s="2"/>
      <c r="D446" s="2"/>
    </row>
    <row r="447" spans="1:4">
      <c r="A447" s="21">
        <v>4.55</v>
      </c>
      <c r="B447" s="2">
        <f t="shared" si="44"/>
        <v>1.7602500000000005</v>
      </c>
      <c r="C447" s="2"/>
      <c r="D447" s="2"/>
    </row>
    <row r="448" spans="1:4">
      <c r="A448" s="21">
        <v>4.5599999999999996</v>
      </c>
      <c r="B448" s="2">
        <f t="shared" si="44"/>
        <v>1.7619600000000006</v>
      </c>
      <c r="C448" s="2"/>
      <c r="D448" s="2"/>
    </row>
    <row r="449" spans="1:4">
      <c r="A449" s="21">
        <v>4.57</v>
      </c>
      <c r="B449" s="2">
        <f t="shared" si="44"/>
        <v>1.7636700000000007</v>
      </c>
      <c r="C449" s="2"/>
      <c r="D449" s="2"/>
    </row>
    <row r="450" spans="1:4">
      <c r="A450" s="21">
        <v>4.58</v>
      </c>
      <c r="B450" s="2">
        <f t="shared" si="44"/>
        <v>1.7653800000000008</v>
      </c>
      <c r="C450" s="2"/>
      <c r="D450" s="2"/>
    </row>
    <row r="451" spans="1:4">
      <c r="A451" s="21">
        <v>4.59</v>
      </c>
      <c r="B451" s="2">
        <f>($B$452-$B$442)/10+B450</f>
        <v>1.7670900000000009</v>
      </c>
      <c r="C451" s="2"/>
      <c r="D451" s="2"/>
    </row>
    <row r="452" spans="1:4">
      <c r="A452" s="21">
        <v>4.5999999999999996</v>
      </c>
      <c r="B452">
        <v>1.7687999999999999</v>
      </c>
      <c r="C452" s="2"/>
      <c r="D452" s="2"/>
    </row>
    <row r="453" spans="1:4">
      <c r="A453" s="21">
        <v>4.6100000000000003</v>
      </c>
      <c r="B453" s="2">
        <f>($B$462-$B$452)/10+B452</f>
        <v>1.77041</v>
      </c>
      <c r="C453" s="2"/>
      <c r="D453" s="2"/>
    </row>
    <row r="454" spans="1:4">
      <c r="A454" s="21">
        <v>4.62</v>
      </c>
      <c r="B454" s="2">
        <f t="shared" ref="B454:B461" si="45">($B$462-$B$452)/10+B453</f>
        <v>1.7720199999999999</v>
      </c>
      <c r="C454" s="2"/>
      <c r="D454" s="2"/>
    </row>
    <row r="455" spans="1:4">
      <c r="A455" s="21">
        <v>4.63</v>
      </c>
      <c r="B455" s="2">
        <f t="shared" si="45"/>
        <v>1.7736299999999998</v>
      </c>
      <c r="C455" s="2"/>
      <c r="D455" s="2"/>
    </row>
    <row r="456" spans="1:4">
      <c r="A456" s="21">
        <v>4.6399999999999997</v>
      </c>
      <c r="B456" s="2">
        <f t="shared" si="45"/>
        <v>1.7752399999999997</v>
      </c>
      <c r="C456" s="2"/>
      <c r="D456" s="2"/>
    </row>
    <row r="457" spans="1:4">
      <c r="A457" s="21">
        <v>4.6500000000000004</v>
      </c>
      <c r="B457" s="2">
        <f t="shared" si="45"/>
        <v>1.7768499999999996</v>
      </c>
      <c r="C457" s="2"/>
      <c r="D457" s="2"/>
    </row>
    <row r="458" spans="1:4">
      <c r="A458" s="21">
        <v>4.66</v>
      </c>
      <c r="B458" s="2">
        <f t="shared" si="45"/>
        <v>1.7784599999999995</v>
      </c>
      <c r="C458" s="2"/>
      <c r="D458" s="2"/>
    </row>
    <row r="459" spans="1:4">
      <c r="A459" s="21">
        <v>4.67</v>
      </c>
      <c r="B459" s="2">
        <f t="shared" si="45"/>
        <v>1.7800699999999994</v>
      </c>
      <c r="C459" s="2"/>
      <c r="D459" s="2"/>
    </row>
    <row r="460" spans="1:4">
      <c r="A460" s="21">
        <v>4.68</v>
      </c>
      <c r="B460" s="2">
        <f t="shared" si="45"/>
        <v>1.7816799999999993</v>
      </c>
      <c r="C460" s="2"/>
      <c r="D460" s="2"/>
    </row>
    <row r="461" spans="1:4">
      <c r="A461" s="21">
        <v>4.6900000000000004</v>
      </c>
      <c r="B461" s="2">
        <f t="shared" si="45"/>
        <v>1.7832899999999992</v>
      </c>
      <c r="C461" s="2"/>
      <c r="D461" s="2"/>
    </row>
    <row r="462" spans="1:4">
      <c r="A462" s="21">
        <v>4.7</v>
      </c>
      <c r="B462">
        <v>1.7848999999999999</v>
      </c>
      <c r="C462" s="2"/>
      <c r="D462" s="2"/>
    </row>
    <row r="463" spans="1:4">
      <c r="A463" s="21">
        <v>4.71</v>
      </c>
      <c r="B463" s="2">
        <f>($B$472-$B$462)/10+B462</f>
        <v>1.7864100000000001</v>
      </c>
      <c r="C463" s="2"/>
      <c r="D463" s="2"/>
    </row>
    <row r="464" spans="1:4">
      <c r="A464" s="21">
        <v>4.72</v>
      </c>
      <c r="B464" s="2">
        <f t="shared" ref="B464:B471" si="46">($B$472-$B$462)/10+B463</f>
        <v>1.7879200000000002</v>
      </c>
      <c r="C464" s="2"/>
      <c r="D464" s="2"/>
    </row>
    <row r="465" spans="1:4">
      <c r="A465" s="21">
        <v>4.7300000000000004</v>
      </c>
      <c r="B465" s="2">
        <f t="shared" si="46"/>
        <v>1.7894300000000003</v>
      </c>
      <c r="C465" s="2"/>
      <c r="D465" s="2"/>
    </row>
    <row r="466" spans="1:4">
      <c r="A466" s="21">
        <v>4.74</v>
      </c>
      <c r="B466" s="2">
        <f t="shared" si="46"/>
        <v>1.7909400000000004</v>
      </c>
      <c r="C466" s="2"/>
      <c r="D466" s="2"/>
    </row>
    <row r="467" spans="1:4">
      <c r="A467" s="21">
        <v>4.75</v>
      </c>
      <c r="B467" s="2">
        <f t="shared" si="46"/>
        <v>1.7924500000000005</v>
      </c>
      <c r="C467" s="2"/>
      <c r="D467" s="2"/>
    </row>
    <row r="468" spans="1:4">
      <c r="A468" s="21">
        <v>4.76</v>
      </c>
      <c r="B468" s="2">
        <f t="shared" si="46"/>
        <v>1.7939600000000007</v>
      </c>
      <c r="C468" s="2"/>
      <c r="D468" s="2"/>
    </row>
    <row r="469" spans="1:4">
      <c r="A469" s="21">
        <v>4.7699999999999996</v>
      </c>
      <c r="B469" s="2">
        <f t="shared" si="46"/>
        <v>1.7954700000000008</v>
      </c>
      <c r="C469" s="2"/>
      <c r="D469" s="2"/>
    </row>
    <row r="470" spans="1:4">
      <c r="A470" s="21">
        <v>4.78</v>
      </c>
      <c r="B470" s="2">
        <f t="shared" si="46"/>
        <v>1.7969800000000009</v>
      </c>
      <c r="C470" s="2"/>
      <c r="D470" s="2"/>
    </row>
    <row r="471" spans="1:4">
      <c r="A471" s="21">
        <v>4.79</v>
      </c>
      <c r="B471" s="2">
        <f t="shared" si="46"/>
        <v>1.798490000000001</v>
      </c>
      <c r="C471" s="2"/>
      <c r="D471" s="2"/>
    </row>
    <row r="472" spans="1:4">
      <c r="A472" s="21">
        <v>4.8</v>
      </c>
      <c r="B472" s="2">
        <v>1.8</v>
      </c>
      <c r="C472" s="2"/>
      <c r="D472" s="2"/>
    </row>
    <row r="473" spans="1:4">
      <c r="A473" s="21">
        <v>4.8099999999999996</v>
      </c>
      <c r="B473" s="2">
        <f>($B$482-$B$472)/10+B472</f>
        <v>1.80141</v>
      </c>
      <c r="C473" s="2"/>
      <c r="D473" s="2"/>
    </row>
    <row r="474" spans="1:4">
      <c r="A474" s="21">
        <v>4.82</v>
      </c>
      <c r="B474" s="2">
        <f t="shared" ref="B474:B481" si="47">($B$482-$B$472)/10+B473</f>
        <v>1.8028199999999999</v>
      </c>
      <c r="C474" s="2"/>
      <c r="D474" s="2"/>
    </row>
    <row r="475" spans="1:4">
      <c r="A475" s="21">
        <v>4.83</v>
      </c>
      <c r="B475" s="2">
        <f t="shared" si="47"/>
        <v>1.8042299999999998</v>
      </c>
      <c r="C475" s="2"/>
      <c r="D475" s="2"/>
    </row>
    <row r="476" spans="1:4">
      <c r="A476" s="21">
        <v>4.84</v>
      </c>
      <c r="B476" s="2">
        <f t="shared" si="47"/>
        <v>1.8056399999999997</v>
      </c>
      <c r="C476" s="2"/>
      <c r="D476" s="2"/>
    </row>
    <row r="477" spans="1:4">
      <c r="A477" s="21">
        <v>4.8499999999999996</v>
      </c>
      <c r="B477" s="2">
        <f t="shared" si="47"/>
        <v>1.8070499999999996</v>
      </c>
      <c r="C477" s="2"/>
      <c r="D477" s="2"/>
    </row>
    <row r="478" spans="1:4">
      <c r="A478" s="21">
        <v>4.8600000000000003</v>
      </c>
      <c r="B478" s="2">
        <f t="shared" si="47"/>
        <v>1.8084599999999995</v>
      </c>
      <c r="C478" s="2"/>
      <c r="D478" s="2"/>
    </row>
    <row r="479" spans="1:4">
      <c r="A479" s="21">
        <v>4.87</v>
      </c>
      <c r="B479" s="2">
        <f t="shared" si="47"/>
        <v>1.8098699999999994</v>
      </c>
      <c r="C479" s="2"/>
      <c r="D479" s="2"/>
    </row>
    <row r="480" spans="1:4">
      <c r="A480" s="21">
        <v>4.88</v>
      </c>
      <c r="B480" s="2">
        <f t="shared" si="47"/>
        <v>1.8112799999999993</v>
      </c>
      <c r="C480" s="2"/>
      <c r="D480" s="2"/>
    </row>
    <row r="481" spans="1:4">
      <c r="A481" s="21">
        <v>4.8899999999999997</v>
      </c>
      <c r="B481" s="2">
        <f t="shared" si="47"/>
        <v>1.8126899999999992</v>
      </c>
      <c r="C481" s="2"/>
      <c r="D481" s="2"/>
    </row>
    <row r="482" spans="1:4">
      <c r="A482" s="21">
        <v>4.9000000000000004</v>
      </c>
      <c r="B482">
        <v>1.8141</v>
      </c>
      <c r="C482" s="2"/>
      <c r="D482" s="2"/>
    </row>
    <row r="483" spans="1:4">
      <c r="A483" s="21">
        <v>4.91</v>
      </c>
      <c r="B483" s="2">
        <f>($B$492-$B$482)/10+B482</f>
        <v>1.81541</v>
      </c>
      <c r="C483" s="2"/>
      <c r="D483" s="2"/>
    </row>
    <row r="484" spans="1:4">
      <c r="A484" s="21">
        <v>4.92</v>
      </c>
      <c r="B484" s="2">
        <f t="shared" ref="B484:B491" si="48">($B$492-$B$482)/10+B483</f>
        <v>1.8167199999999999</v>
      </c>
      <c r="C484" s="2"/>
      <c r="D484" s="2"/>
    </row>
    <row r="485" spans="1:4">
      <c r="A485" s="21">
        <v>4.93</v>
      </c>
      <c r="B485" s="2">
        <f t="shared" si="48"/>
        <v>1.8180299999999998</v>
      </c>
      <c r="C485" s="2"/>
      <c r="D485" s="2"/>
    </row>
    <row r="486" spans="1:4">
      <c r="A486" s="21">
        <v>4.9400000000000004</v>
      </c>
      <c r="B486" s="2">
        <f t="shared" si="48"/>
        <v>1.8193399999999997</v>
      </c>
      <c r="C486" s="2"/>
      <c r="D486" s="2"/>
    </row>
    <row r="487" spans="1:4">
      <c r="A487" s="21">
        <v>4.95</v>
      </c>
      <c r="B487" s="2">
        <f t="shared" si="48"/>
        <v>1.8206499999999997</v>
      </c>
      <c r="C487" s="2"/>
      <c r="D487" s="2"/>
    </row>
    <row r="488" spans="1:4">
      <c r="A488" s="21">
        <v>4.96</v>
      </c>
      <c r="B488" s="2">
        <f t="shared" si="48"/>
        <v>1.8219599999999996</v>
      </c>
      <c r="C488" s="2"/>
      <c r="D488" s="2"/>
    </row>
    <row r="489" spans="1:4">
      <c r="A489" s="21">
        <v>4.97</v>
      </c>
      <c r="B489" s="2">
        <f t="shared" si="48"/>
        <v>1.8232699999999995</v>
      </c>
      <c r="C489" s="2"/>
      <c r="D489" s="2"/>
    </row>
    <row r="490" spans="1:4">
      <c r="A490" s="21">
        <v>4.9800000000000004</v>
      </c>
      <c r="B490" s="2">
        <f t="shared" si="48"/>
        <v>1.8245799999999994</v>
      </c>
      <c r="C490" s="2"/>
      <c r="D490" s="2"/>
    </row>
    <row r="491" spans="1:4">
      <c r="A491" s="21">
        <v>4.99</v>
      </c>
      <c r="B491" s="2">
        <f t="shared" si="48"/>
        <v>1.8258899999999993</v>
      </c>
      <c r="C491" s="2"/>
      <c r="D491" s="2"/>
    </row>
    <row r="492" spans="1:4">
      <c r="A492" s="21">
        <v>5</v>
      </c>
      <c r="B492">
        <v>1.8271999999999999</v>
      </c>
      <c r="C492" s="2"/>
      <c r="D492" s="2"/>
    </row>
    <row r="493" spans="1:4">
      <c r="A493" s="21">
        <v>5.01</v>
      </c>
      <c r="B493" s="2">
        <f>($B$502-$B$492)/10+B492</f>
        <v>1.8271999999999999</v>
      </c>
      <c r="C493" s="2"/>
      <c r="D493" s="2"/>
    </row>
    <row r="494" spans="1:4">
      <c r="A494" s="21">
        <v>5.0199999999999996</v>
      </c>
      <c r="B494" s="2">
        <f t="shared" ref="B494:B501" si="49">($B$502-$B$492)/10+B493</f>
        <v>1.8271999999999999</v>
      </c>
      <c r="C494" s="2"/>
      <c r="D494" s="2"/>
    </row>
    <row r="495" spans="1:4">
      <c r="A495" s="21">
        <v>5.03</v>
      </c>
      <c r="B495" s="2">
        <f t="shared" si="49"/>
        <v>1.8271999999999999</v>
      </c>
      <c r="C495" s="2"/>
      <c r="D495" s="2"/>
    </row>
    <row r="496" spans="1:4">
      <c r="A496" s="21">
        <v>5.04</v>
      </c>
      <c r="B496" s="2">
        <f t="shared" si="49"/>
        <v>1.8271999999999999</v>
      </c>
      <c r="C496" s="2"/>
      <c r="D496" s="2"/>
    </row>
    <row r="497" spans="1:5">
      <c r="A497" s="21">
        <v>5.05</v>
      </c>
      <c r="B497" s="2">
        <f t="shared" si="49"/>
        <v>1.8271999999999999</v>
      </c>
      <c r="C497" s="2"/>
      <c r="D497" s="2"/>
    </row>
    <row r="498" spans="1:5">
      <c r="A498" s="21">
        <v>5.0599999999999996</v>
      </c>
      <c r="B498" s="2">
        <f t="shared" si="49"/>
        <v>1.8271999999999999</v>
      </c>
      <c r="C498" s="2"/>
      <c r="D498" s="2"/>
    </row>
    <row r="499" spans="1:5">
      <c r="A499" s="21">
        <v>5.07</v>
      </c>
      <c r="B499" s="2">
        <f t="shared" si="49"/>
        <v>1.8271999999999999</v>
      </c>
      <c r="C499" s="2"/>
      <c r="D499" s="2"/>
    </row>
    <row r="500" spans="1:5">
      <c r="A500" s="21">
        <v>5.08</v>
      </c>
      <c r="B500" s="2">
        <f t="shared" si="49"/>
        <v>1.8271999999999999</v>
      </c>
      <c r="C500" s="2"/>
      <c r="D500" s="2"/>
    </row>
    <row r="501" spans="1:5">
      <c r="A501" s="21">
        <v>5.09</v>
      </c>
      <c r="B501" s="2">
        <f t="shared" si="49"/>
        <v>1.8271999999999999</v>
      </c>
      <c r="C501" s="2"/>
      <c r="D501" s="2"/>
    </row>
    <row r="502" spans="1:5">
      <c r="A502" s="22">
        <v>5.0999999999999996</v>
      </c>
      <c r="B502" s="4">
        <f>B492+C502</f>
        <v>1.8271999999999999</v>
      </c>
      <c r="C502" s="4"/>
      <c r="D502" s="4"/>
      <c r="E502" s="3"/>
    </row>
    <row r="503" spans="1:5">
      <c r="A503" s="22">
        <v>5.1100000000000003</v>
      </c>
      <c r="B503" s="4">
        <f t="shared" ref="B503:B566" si="50">B493+C503</f>
        <v>1.8271999999999999</v>
      </c>
      <c r="C503" s="4"/>
      <c r="D503" s="4"/>
      <c r="E503" s="3"/>
    </row>
    <row r="504" spans="1:5">
      <c r="A504" s="22">
        <v>5.12</v>
      </c>
      <c r="B504" s="4">
        <f t="shared" si="50"/>
        <v>1.8271999999999999</v>
      </c>
      <c r="C504" s="4"/>
      <c r="D504" s="4"/>
      <c r="E504" s="3"/>
    </row>
    <row r="505" spans="1:5">
      <c r="A505" s="22">
        <v>5.13</v>
      </c>
      <c r="B505" s="4">
        <f t="shared" si="50"/>
        <v>1.8271999999999999</v>
      </c>
      <c r="C505" s="4"/>
      <c r="D505" s="4"/>
      <c r="E505" s="3"/>
    </row>
    <row r="506" spans="1:5">
      <c r="A506" s="22">
        <v>5.14</v>
      </c>
      <c r="B506" s="4">
        <f t="shared" si="50"/>
        <v>1.8271999999999999</v>
      </c>
      <c r="C506" s="4"/>
      <c r="D506" s="4"/>
      <c r="E506" s="3"/>
    </row>
    <row r="507" spans="1:5">
      <c r="A507" s="22">
        <v>5.15</v>
      </c>
      <c r="B507" s="4">
        <f t="shared" si="50"/>
        <v>1.8271999999999999</v>
      </c>
      <c r="C507" s="4"/>
      <c r="D507" s="4"/>
      <c r="E507" s="3"/>
    </row>
    <row r="508" spans="1:5">
      <c r="A508" s="22">
        <v>5.16</v>
      </c>
      <c r="B508" s="4">
        <f t="shared" si="50"/>
        <v>1.8271999999999999</v>
      </c>
      <c r="C508" s="4"/>
      <c r="D508" s="4"/>
      <c r="E508" s="3"/>
    </row>
    <row r="509" spans="1:5">
      <c r="A509" s="22">
        <v>5.17</v>
      </c>
      <c r="B509" s="4">
        <f t="shared" si="50"/>
        <v>1.8271999999999999</v>
      </c>
      <c r="C509" s="4"/>
      <c r="D509" s="4"/>
      <c r="E509" s="3"/>
    </row>
    <row r="510" spans="1:5">
      <c r="A510" s="22">
        <v>5.18</v>
      </c>
      <c r="B510" s="4">
        <f t="shared" si="50"/>
        <v>1.8271999999999999</v>
      </c>
      <c r="C510" s="4"/>
      <c r="D510" s="4"/>
      <c r="E510" s="3"/>
    </row>
    <row r="511" spans="1:5">
      <c r="A511" s="22">
        <v>5.19</v>
      </c>
      <c r="B511" s="4">
        <f t="shared" si="50"/>
        <v>1.8271999999999999</v>
      </c>
      <c r="C511" s="4"/>
      <c r="D511" s="4"/>
      <c r="E511" s="3"/>
    </row>
    <row r="512" spans="1:5">
      <c r="A512" s="22">
        <v>5.2</v>
      </c>
      <c r="B512" s="4">
        <f t="shared" si="50"/>
        <v>1.8271999999999999</v>
      </c>
      <c r="C512" s="4"/>
      <c r="D512" s="4"/>
      <c r="E512" s="3"/>
    </row>
    <row r="513" spans="1:5">
      <c r="A513" s="22">
        <v>5.21</v>
      </c>
      <c r="B513" s="4">
        <f t="shared" si="50"/>
        <v>1.8271999999999999</v>
      </c>
      <c r="C513" s="4"/>
      <c r="D513" s="4"/>
      <c r="E513" s="3"/>
    </row>
    <row r="514" spans="1:5">
      <c r="A514" s="22">
        <v>5.22</v>
      </c>
      <c r="B514" s="4">
        <f t="shared" si="50"/>
        <v>1.8271999999999999</v>
      </c>
      <c r="C514" s="4"/>
      <c r="D514" s="4"/>
      <c r="E514" s="3"/>
    </row>
    <row r="515" spans="1:5">
      <c r="A515" s="22">
        <v>5.23</v>
      </c>
      <c r="B515" s="4">
        <f t="shared" si="50"/>
        <v>1.8271999999999999</v>
      </c>
      <c r="C515" s="4"/>
      <c r="D515" s="4"/>
      <c r="E515" s="3"/>
    </row>
    <row r="516" spans="1:5">
      <c r="A516" s="22">
        <v>5.24</v>
      </c>
      <c r="B516" s="4">
        <f t="shared" si="50"/>
        <v>1.8271999999999999</v>
      </c>
      <c r="C516" s="4"/>
      <c r="D516" s="4"/>
      <c r="E516" s="3"/>
    </row>
    <row r="517" spans="1:5">
      <c r="A517" s="22">
        <v>5.25</v>
      </c>
      <c r="B517" s="4">
        <f t="shared" si="50"/>
        <v>1.8271999999999999</v>
      </c>
      <c r="C517" s="4"/>
      <c r="D517" s="4"/>
      <c r="E517" s="3"/>
    </row>
    <row r="518" spans="1:5">
      <c r="A518" s="22">
        <v>5.26</v>
      </c>
      <c r="B518" s="4">
        <f t="shared" si="50"/>
        <v>1.8271999999999999</v>
      </c>
      <c r="C518" s="4"/>
      <c r="D518" s="4"/>
      <c r="E518" s="3"/>
    </row>
    <row r="519" spans="1:5">
      <c r="A519" s="22">
        <v>5.27</v>
      </c>
      <c r="B519" s="4">
        <f t="shared" si="50"/>
        <v>1.8271999999999999</v>
      </c>
      <c r="C519" s="4"/>
      <c r="D519" s="4"/>
      <c r="E519" s="3"/>
    </row>
    <row r="520" spans="1:5">
      <c r="A520" s="22">
        <v>5.28</v>
      </c>
      <c r="B520" s="4">
        <f t="shared" si="50"/>
        <v>1.8271999999999999</v>
      </c>
      <c r="C520" s="4"/>
      <c r="D520" s="4"/>
      <c r="E520" s="3"/>
    </row>
    <row r="521" spans="1:5">
      <c r="A521" s="22">
        <v>5.29</v>
      </c>
      <c r="B521" s="4">
        <f t="shared" si="50"/>
        <v>1.8271999999999999</v>
      </c>
      <c r="C521" s="4"/>
      <c r="D521" s="4"/>
      <c r="E521" s="3"/>
    </row>
    <row r="522" spans="1:5">
      <c r="A522" s="22">
        <v>5.3</v>
      </c>
      <c r="B522" s="4">
        <f t="shared" si="50"/>
        <v>1.8271999999999999</v>
      </c>
      <c r="C522" s="4"/>
      <c r="D522" s="4"/>
      <c r="E522" s="3"/>
    </row>
    <row r="523" spans="1:5">
      <c r="A523" s="22">
        <v>5.31</v>
      </c>
      <c r="B523" s="4">
        <f t="shared" si="50"/>
        <v>1.8271999999999999</v>
      </c>
      <c r="C523" s="4"/>
      <c r="D523" s="4"/>
      <c r="E523" s="3"/>
    </row>
    <row r="524" spans="1:5">
      <c r="A524" s="22">
        <v>5.32</v>
      </c>
      <c r="B524" s="4">
        <f t="shared" si="50"/>
        <v>1.8271999999999999</v>
      </c>
      <c r="C524" s="4"/>
      <c r="D524" s="4"/>
      <c r="E524" s="3"/>
    </row>
    <row r="525" spans="1:5">
      <c r="A525" s="22">
        <v>5.33</v>
      </c>
      <c r="B525" s="4">
        <f t="shared" si="50"/>
        <v>1.8271999999999999</v>
      </c>
      <c r="C525" s="4"/>
      <c r="D525" s="4"/>
      <c r="E525" s="3"/>
    </row>
    <row r="526" spans="1:5">
      <c r="A526" s="22">
        <v>5.34</v>
      </c>
      <c r="B526" s="4">
        <f t="shared" si="50"/>
        <v>1.8271999999999999</v>
      </c>
      <c r="C526" s="4"/>
      <c r="D526" s="4"/>
      <c r="E526" s="3"/>
    </row>
    <row r="527" spans="1:5">
      <c r="A527" s="22">
        <v>5.35</v>
      </c>
      <c r="B527" s="4">
        <f t="shared" si="50"/>
        <v>1.8271999999999999</v>
      </c>
      <c r="C527" s="4"/>
      <c r="D527" s="4"/>
      <c r="E527" s="3"/>
    </row>
    <row r="528" spans="1:5">
      <c r="A528" s="22">
        <v>5.36</v>
      </c>
      <c r="B528" s="4">
        <f t="shared" si="50"/>
        <v>1.8271999999999999</v>
      </c>
      <c r="C528" s="4"/>
      <c r="D528" s="4"/>
      <c r="E528" s="3"/>
    </row>
    <row r="529" spans="1:5">
      <c r="A529" s="22">
        <v>5.37</v>
      </c>
      <c r="B529" s="4">
        <f t="shared" si="50"/>
        <v>1.8271999999999999</v>
      </c>
      <c r="C529" s="4"/>
      <c r="D529" s="4"/>
      <c r="E529" s="3"/>
    </row>
    <row r="530" spans="1:5">
      <c r="A530" s="22">
        <v>5.38</v>
      </c>
      <c r="B530" s="4">
        <f t="shared" si="50"/>
        <v>1.8271999999999999</v>
      </c>
      <c r="C530" s="4"/>
      <c r="D530" s="4"/>
      <c r="E530" s="3"/>
    </row>
    <row r="531" spans="1:5">
      <c r="A531" s="22">
        <v>5.39</v>
      </c>
      <c r="B531" s="4">
        <f t="shared" si="50"/>
        <v>1.8271999999999999</v>
      </c>
      <c r="C531" s="4"/>
      <c r="D531" s="4"/>
      <c r="E531" s="3"/>
    </row>
    <row r="532" spans="1:5">
      <c r="A532" s="22">
        <v>5.4</v>
      </c>
      <c r="B532" s="4">
        <f t="shared" si="50"/>
        <v>1.8271999999999999</v>
      </c>
      <c r="C532" s="4"/>
      <c r="D532" s="4"/>
      <c r="E532" s="3"/>
    </row>
    <row r="533" spans="1:5">
      <c r="A533" s="22">
        <v>5.41</v>
      </c>
      <c r="B533" s="4">
        <f t="shared" si="50"/>
        <v>1.8271999999999999</v>
      </c>
      <c r="C533" s="4"/>
      <c r="D533" s="4"/>
      <c r="E533" s="3"/>
    </row>
    <row r="534" spans="1:5">
      <c r="A534" s="22">
        <v>5.42</v>
      </c>
      <c r="B534" s="4">
        <f t="shared" si="50"/>
        <v>1.8271999999999999</v>
      </c>
      <c r="C534" s="4"/>
      <c r="D534" s="4"/>
      <c r="E534" s="3"/>
    </row>
    <row r="535" spans="1:5">
      <c r="A535" s="22">
        <v>5.43</v>
      </c>
      <c r="B535" s="4">
        <f t="shared" si="50"/>
        <v>1.8271999999999999</v>
      </c>
      <c r="C535" s="4"/>
      <c r="D535" s="4"/>
      <c r="E535" s="3"/>
    </row>
    <row r="536" spans="1:5">
      <c r="A536" s="22">
        <v>5.44</v>
      </c>
      <c r="B536" s="4">
        <f t="shared" si="50"/>
        <v>1.8271999999999999</v>
      </c>
      <c r="C536" s="4"/>
      <c r="D536" s="4"/>
      <c r="E536" s="3"/>
    </row>
    <row r="537" spans="1:5">
      <c r="A537" s="22">
        <v>5.45</v>
      </c>
      <c r="B537" s="4">
        <f t="shared" si="50"/>
        <v>1.8271999999999999</v>
      </c>
      <c r="C537" s="4"/>
      <c r="D537" s="4"/>
      <c r="E537" s="3"/>
    </row>
    <row r="538" spans="1:5">
      <c r="A538" s="22">
        <v>5.46</v>
      </c>
      <c r="B538" s="4">
        <f t="shared" si="50"/>
        <v>1.8271999999999999</v>
      </c>
      <c r="C538" s="4"/>
      <c r="D538" s="4"/>
      <c r="E538" s="3"/>
    </row>
    <row r="539" spans="1:5">
      <c r="A539" s="22">
        <v>5.47</v>
      </c>
      <c r="B539" s="4">
        <f t="shared" si="50"/>
        <v>1.8271999999999999</v>
      </c>
      <c r="C539" s="4"/>
      <c r="D539" s="4"/>
      <c r="E539" s="3"/>
    </row>
    <row r="540" spans="1:5">
      <c r="A540" s="22">
        <v>5.48</v>
      </c>
      <c r="B540" s="4">
        <f t="shared" si="50"/>
        <v>1.8271999999999999</v>
      </c>
      <c r="C540" s="4"/>
      <c r="D540" s="4"/>
      <c r="E540" s="3"/>
    </row>
    <row r="541" spans="1:5">
      <c r="A541" s="22">
        <v>5.49</v>
      </c>
      <c r="B541" s="4">
        <f t="shared" si="50"/>
        <v>1.8271999999999999</v>
      </c>
      <c r="C541" s="4"/>
      <c r="D541" s="4"/>
      <c r="E541" s="3"/>
    </row>
    <row r="542" spans="1:5">
      <c r="A542" s="22">
        <v>5.5</v>
      </c>
      <c r="B542" s="4">
        <f t="shared" si="50"/>
        <v>1.8271999999999999</v>
      </c>
      <c r="C542" s="4"/>
      <c r="D542" s="4"/>
      <c r="E542" s="3"/>
    </row>
    <row r="543" spans="1:5">
      <c r="A543" s="22">
        <v>5.51</v>
      </c>
      <c r="B543" s="4">
        <f t="shared" si="50"/>
        <v>1.8271999999999999</v>
      </c>
      <c r="C543" s="4"/>
      <c r="D543" s="4"/>
      <c r="E543" s="3"/>
    </row>
    <row r="544" spans="1:5">
      <c r="A544" s="22">
        <v>5.52</v>
      </c>
      <c r="B544" s="4">
        <f t="shared" si="50"/>
        <v>1.8271999999999999</v>
      </c>
      <c r="C544" s="4"/>
      <c r="D544" s="4"/>
      <c r="E544" s="3"/>
    </row>
    <row r="545" spans="1:5">
      <c r="A545" s="22">
        <v>5.53</v>
      </c>
      <c r="B545" s="4">
        <f t="shared" si="50"/>
        <v>1.8271999999999999</v>
      </c>
      <c r="C545" s="4"/>
      <c r="D545" s="4"/>
      <c r="E545" s="3"/>
    </row>
    <row r="546" spans="1:5">
      <c r="A546" s="22">
        <v>5.54</v>
      </c>
      <c r="B546" s="4">
        <f t="shared" si="50"/>
        <v>1.8271999999999999</v>
      </c>
      <c r="C546" s="4"/>
      <c r="D546" s="4"/>
      <c r="E546" s="3"/>
    </row>
    <row r="547" spans="1:5">
      <c r="A547" s="22">
        <v>5.55</v>
      </c>
      <c r="B547" s="4">
        <f t="shared" si="50"/>
        <v>1.8271999999999999</v>
      </c>
      <c r="C547" s="4"/>
      <c r="D547" s="4"/>
      <c r="E547" s="3"/>
    </row>
    <row r="548" spans="1:5">
      <c r="A548" s="22">
        <v>5.56</v>
      </c>
      <c r="B548" s="4">
        <f t="shared" si="50"/>
        <v>1.8271999999999999</v>
      </c>
      <c r="C548" s="4"/>
      <c r="D548" s="4"/>
      <c r="E548" s="3"/>
    </row>
    <row r="549" spans="1:5">
      <c r="A549" s="22">
        <v>5.57</v>
      </c>
      <c r="B549" s="4">
        <f t="shared" si="50"/>
        <v>1.8271999999999999</v>
      </c>
      <c r="C549" s="4"/>
      <c r="D549" s="4"/>
      <c r="E549" s="3"/>
    </row>
    <row r="550" spans="1:5">
      <c r="A550" s="22">
        <v>5.58</v>
      </c>
      <c r="B550" s="4">
        <f t="shared" si="50"/>
        <v>1.8271999999999999</v>
      </c>
      <c r="C550" s="4"/>
      <c r="D550" s="4"/>
      <c r="E550" s="3"/>
    </row>
    <row r="551" spans="1:5">
      <c r="A551" s="22">
        <v>5.59</v>
      </c>
      <c r="B551" s="4">
        <f t="shared" si="50"/>
        <v>1.8271999999999999</v>
      </c>
      <c r="C551" s="4"/>
      <c r="D551" s="4"/>
      <c r="E551" s="3"/>
    </row>
    <row r="552" spans="1:5">
      <c r="A552" s="22">
        <v>5.6</v>
      </c>
      <c r="B552" s="4">
        <f t="shared" si="50"/>
        <v>1.8271999999999999</v>
      </c>
      <c r="C552" s="4"/>
      <c r="D552" s="4"/>
      <c r="E552" s="3"/>
    </row>
    <row r="553" spans="1:5">
      <c r="A553" s="22">
        <v>5.61</v>
      </c>
      <c r="B553" s="4">
        <f t="shared" si="50"/>
        <v>1.8271999999999999</v>
      </c>
      <c r="C553" s="4"/>
      <c r="D553" s="4"/>
      <c r="E553" s="3"/>
    </row>
    <row r="554" spans="1:5">
      <c r="A554" s="22">
        <v>5.62</v>
      </c>
      <c r="B554" s="4">
        <f t="shared" si="50"/>
        <v>1.8271999999999999</v>
      </c>
      <c r="C554" s="4"/>
      <c r="D554" s="4"/>
      <c r="E554" s="3"/>
    </row>
    <row r="555" spans="1:5">
      <c r="A555" s="22">
        <v>5.63</v>
      </c>
      <c r="B555" s="4">
        <f t="shared" si="50"/>
        <v>1.8271999999999999</v>
      </c>
      <c r="C555" s="4"/>
      <c r="D555" s="4"/>
      <c r="E555" s="3"/>
    </row>
    <row r="556" spans="1:5">
      <c r="A556" s="22">
        <v>5.64</v>
      </c>
      <c r="B556" s="4">
        <f t="shared" si="50"/>
        <v>1.8271999999999999</v>
      </c>
      <c r="C556" s="4"/>
      <c r="D556" s="4"/>
      <c r="E556" s="3"/>
    </row>
    <row r="557" spans="1:5">
      <c r="A557" s="22">
        <v>5.65</v>
      </c>
      <c r="B557" s="4">
        <f t="shared" si="50"/>
        <v>1.8271999999999999</v>
      </c>
      <c r="C557" s="4"/>
      <c r="D557" s="4"/>
      <c r="E557" s="3"/>
    </row>
    <row r="558" spans="1:5">
      <c r="A558" s="22">
        <v>5.66</v>
      </c>
      <c r="B558" s="4">
        <f t="shared" si="50"/>
        <v>1.8271999999999999</v>
      </c>
      <c r="C558" s="4"/>
      <c r="D558" s="4"/>
      <c r="E558" s="3"/>
    </row>
    <row r="559" spans="1:5">
      <c r="A559" s="22">
        <v>5.67</v>
      </c>
      <c r="B559" s="4">
        <f t="shared" si="50"/>
        <v>1.8271999999999999</v>
      </c>
      <c r="C559" s="4"/>
      <c r="D559" s="4"/>
      <c r="E559" s="3"/>
    </row>
    <row r="560" spans="1:5">
      <c r="A560" s="22">
        <v>5.68</v>
      </c>
      <c r="B560" s="4">
        <f t="shared" si="50"/>
        <v>1.8271999999999999</v>
      </c>
      <c r="C560" s="4"/>
      <c r="D560" s="4"/>
      <c r="E560" s="3"/>
    </row>
    <row r="561" spans="1:5">
      <c r="A561" s="22">
        <v>5.69</v>
      </c>
      <c r="B561" s="4">
        <f t="shared" si="50"/>
        <v>1.8271999999999999</v>
      </c>
      <c r="C561" s="4"/>
      <c r="D561" s="4"/>
      <c r="E561" s="3"/>
    </row>
    <row r="562" spans="1:5">
      <c r="A562" s="22">
        <v>5.7</v>
      </c>
      <c r="B562" s="4">
        <f t="shared" si="50"/>
        <v>1.8271999999999999</v>
      </c>
      <c r="C562" s="4"/>
      <c r="D562" s="4"/>
      <c r="E562" s="3"/>
    </row>
    <row r="563" spans="1:5">
      <c r="A563" s="22">
        <v>5.71</v>
      </c>
      <c r="B563" s="4">
        <f t="shared" si="50"/>
        <v>1.8271999999999999</v>
      </c>
      <c r="C563" s="4"/>
      <c r="D563" s="4"/>
      <c r="E563" s="3"/>
    </row>
    <row r="564" spans="1:5">
      <c r="A564" s="22">
        <v>5.72</v>
      </c>
      <c r="B564" s="4">
        <f t="shared" si="50"/>
        <v>1.8271999999999999</v>
      </c>
      <c r="C564" s="4"/>
      <c r="D564" s="4"/>
      <c r="E564" s="3"/>
    </row>
    <row r="565" spans="1:5">
      <c r="A565" s="22">
        <v>5.73</v>
      </c>
      <c r="B565" s="4">
        <f t="shared" si="50"/>
        <v>1.8271999999999999</v>
      </c>
      <c r="C565" s="4"/>
      <c r="D565" s="4"/>
      <c r="E565" s="3"/>
    </row>
    <row r="566" spans="1:5">
      <c r="A566" s="22">
        <v>5.74</v>
      </c>
      <c r="B566" s="4">
        <f t="shared" si="50"/>
        <v>1.8271999999999999</v>
      </c>
      <c r="C566" s="4"/>
      <c r="D566" s="4"/>
      <c r="E566" s="3"/>
    </row>
    <row r="567" spans="1:5">
      <c r="A567" s="22">
        <v>5.75</v>
      </c>
      <c r="B567" s="4">
        <f t="shared" ref="B567:B630" si="51">B557+C567</f>
        <v>1.8271999999999999</v>
      </c>
      <c r="C567" s="4"/>
      <c r="D567" s="4"/>
      <c r="E567" s="3"/>
    </row>
    <row r="568" spans="1:5">
      <c r="A568" s="22">
        <v>5.7600000000000096</v>
      </c>
      <c r="B568" s="4">
        <f t="shared" si="51"/>
        <v>1.8271999999999999</v>
      </c>
      <c r="C568" s="4"/>
      <c r="D568" s="4"/>
      <c r="E568" s="3"/>
    </row>
    <row r="569" spans="1:5">
      <c r="A569" s="22">
        <v>5.7700000000000102</v>
      </c>
      <c r="B569" s="4">
        <f t="shared" si="51"/>
        <v>1.8271999999999999</v>
      </c>
      <c r="C569" s="4"/>
      <c r="D569" s="4"/>
      <c r="E569" s="3"/>
    </row>
    <row r="570" spans="1:5">
      <c r="A570" s="22">
        <v>5.78000000000001</v>
      </c>
      <c r="B570" s="4">
        <f t="shared" si="51"/>
        <v>1.8271999999999999</v>
      </c>
      <c r="C570" s="4"/>
      <c r="D570" s="4"/>
      <c r="E570" s="3"/>
    </row>
    <row r="571" spans="1:5">
      <c r="A571" s="22">
        <v>5.7900000000000098</v>
      </c>
      <c r="B571" s="4">
        <f t="shared" si="51"/>
        <v>1.8271999999999999</v>
      </c>
      <c r="C571" s="4"/>
      <c r="D571" s="4"/>
      <c r="E571" s="3"/>
    </row>
    <row r="572" spans="1:5">
      <c r="A572" s="22">
        <v>5.8</v>
      </c>
      <c r="B572" s="4">
        <f t="shared" si="51"/>
        <v>1.8271999999999999</v>
      </c>
      <c r="C572" s="4"/>
      <c r="D572" s="4"/>
      <c r="E572" s="3"/>
    </row>
    <row r="573" spans="1:5">
      <c r="A573" s="22">
        <v>5.8100000000000103</v>
      </c>
      <c r="B573" s="4">
        <f t="shared" si="51"/>
        <v>1.8271999999999999</v>
      </c>
      <c r="C573" s="4"/>
      <c r="D573" s="4"/>
      <c r="E573" s="3"/>
    </row>
    <row r="574" spans="1:5">
      <c r="A574" s="22">
        <v>5.8200000000000101</v>
      </c>
      <c r="B574" s="4">
        <f t="shared" si="51"/>
        <v>1.8271999999999999</v>
      </c>
      <c r="C574" s="4"/>
      <c r="D574" s="4"/>
      <c r="E574" s="3"/>
    </row>
    <row r="575" spans="1:5">
      <c r="A575" s="22">
        <v>5.8300000000000098</v>
      </c>
      <c r="B575" s="4">
        <f t="shared" si="51"/>
        <v>1.8271999999999999</v>
      </c>
      <c r="C575" s="4"/>
      <c r="D575" s="4"/>
      <c r="E575" s="3"/>
    </row>
    <row r="576" spans="1:5">
      <c r="A576" s="22">
        <v>5.8400000000000096</v>
      </c>
      <c r="B576" s="4">
        <f t="shared" si="51"/>
        <v>1.8271999999999999</v>
      </c>
      <c r="C576" s="4"/>
      <c r="D576" s="4"/>
      <c r="E576" s="3"/>
    </row>
    <row r="577" spans="1:5">
      <c r="A577" s="22">
        <v>5.8500000000000103</v>
      </c>
      <c r="B577" s="4">
        <f t="shared" si="51"/>
        <v>1.8271999999999999</v>
      </c>
      <c r="C577" s="4"/>
      <c r="D577" s="4"/>
      <c r="E577" s="3"/>
    </row>
    <row r="578" spans="1:5">
      <c r="A578" s="22">
        <v>5.8600000000000101</v>
      </c>
      <c r="B578" s="4">
        <f t="shared" si="51"/>
        <v>1.8271999999999999</v>
      </c>
      <c r="C578" s="4"/>
      <c r="D578" s="4"/>
      <c r="E578" s="3"/>
    </row>
    <row r="579" spans="1:5">
      <c r="A579" s="22">
        <v>5.8700000000000099</v>
      </c>
      <c r="B579" s="4">
        <f t="shared" si="51"/>
        <v>1.8271999999999999</v>
      </c>
      <c r="C579" s="4"/>
      <c r="D579" s="4"/>
      <c r="E579" s="3"/>
    </row>
    <row r="580" spans="1:5">
      <c r="A580" s="22">
        <v>5.8800000000000097</v>
      </c>
      <c r="B580" s="4">
        <f t="shared" si="51"/>
        <v>1.8271999999999999</v>
      </c>
      <c r="C580" s="4"/>
      <c r="D580" s="4"/>
      <c r="E580" s="3"/>
    </row>
    <row r="581" spans="1:5">
      <c r="A581" s="22">
        <v>5.8900000000000103</v>
      </c>
      <c r="B581" s="4">
        <f t="shared" si="51"/>
        <v>1.8271999999999999</v>
      </c>
      <c r="C581" s="4"/>
      <c r="D581" s="4"/>
      <c r="E581" s="3"/>
    </row>
    <row r="582" spans="1:5">
      <c r="A582" s="22">
        <v>5.9</v>
      </c>
      <c r="B582" s="4">
        <f t="shared" si="51"/>
        <v>1.8271999999999999</v>
      </c>
      <c r="C582" s="4"/>
      <c r="D582" s="4"/>
      <c r="E582" s="3"/>
    </row>
    <row r="583" spans="1:5">
      <c r="A583" s="22">
        <v>5.9100000000000099</v>
      </c>
      <c r="B583" s="4">
        <f t="shared" si="51"/>
        <v>1.8271999999999999</v>
      </c>
      <c r="C583" s="4"/>
      <c r="D583" s="4"/>
      <c r="E583" s="3"/>
    </row>
    <row r="584" spans="1:5">
      <c r="A584" s="22">
        <v>5.9200000000000097</v>
      </c>
      <c r="B584" s="4">
        <f t="shared" si="51"/>
        <v>1.8271999999999999</v>
      </c>
      <c r="C584" s="4"/>
      <c r="D584" s="4"/>
      <c r="E584" s="3"/>
    </row>
    <row r="585" spans="1:5">
      <c r="A585" s="22">
        <v>5.9300000000000104</v>
      </c>
      <c r="B585" s="4">
        <f t="shared" si="51"/>
        <v>1.8271999999999999</v>
      </c>
      <c r="C585" s="4"/>
      <c r="D585" s="4"/>
      <c r="E585" s="3"/>
    </row>
    <row r="586" spans="1:5">
      <c r="A586" s="22">
        <v>5.9400000000000102</v>
      </c>
      <c r="B586" s="4">
        <f t="shared" si="51"/>
        <v>1.8271999999999999</v>
      </c>
      <c r="C586" s="4"/>
      <c r="D586" s="4"/>
      <c r="E586" s="3"/>
    </row>
    <row r="587" spans="1:5">
      <c r="A587" s="22">
        <v>5.9500000000000099</v>
      </c>
      <c r="B587" s="4">
        <f t="shared" si="51"/>
        <v>1.8271999999999999</v>
      </c>
      <c r="C587" s="4"/>
      <c r="D587" s="4"/>
      <c r="E587" s="3"/>
    </row>
    <row r="588" spans="1:5">
      <c r="A588" s="22">
        <v>5.9600000000000204</v>
      </c>
      <c r="B588" s="4">
        <f t="shared" si="51"/>
        <v>1.8271999999999999</v>
      </c>
      <c r="C588" s="4"/>
      <c r="D588" s="4"/>
      <c r="E588" s="3"/>
    </row>
    <row r="589" spans="1:5">
      <c r="A589" s="22">
        <v>5.9700000000000202</v>
      </c>
      <c r="B589" s="4">
        <f t="shared" si="51"/>
        <v>1.8271999999999999</v>
      </c>
      <c r="C589" s="4"/>
      <c r="D589" s="4"/>
      <c r="E589" s="3"/>
    </row>
    <row r="590" spans="1:5">
      <c r="A590" s="22">
        <v>5.98000000000002</v>
      </c>
      <c r="B590" s="4">
        <f t="shared" si="51"/>
        <v>1.8271999999999999</v>
      </c>
      <c r="C590" s="4"/>
      <c r="D590" s="4"/>
      <c r="E590" s="3"/>
    </row>
    <row r="591" spans="1:5">
      <c r="A591" s="22">
        <v>5.9900000000000198</v>
      </c>
      <c r="B591" s="4">
        <f t="shared" si="51"/>
        <v>1.8271999999999999</v>
      </c>
      <c r="C591" s="4"/>
      <c r="D591" s="4"/>
      <c r="E591" s="3"/>
    </row>
    <row r="592" spans="1:5">
      <c r="A592" s="22">
        <v>6</v>
      </c>
      <c r="B592" s="4">
        <f t="shared" si="51"/>
        <v>1.8271999999999999</v>
      </c>
      <c r="C592" s="4"/>
      <c r="D592" s="4"/>
      <c r="E592" s="3"/>
    </row>
    <row r="593" spans="1:5">
      <c r="A593" s="22">
        <v>6.0100000000000202</v>
      </c>
      <c r="B593" s="4">
        <f t="shared" si="51"/>
        <v>1.8271999999999999</v>
      </c>
      <c r="C593" s="4"/>
      <c r="D593" s="4"/>
      <c r="E593" s="3"/>
    </row>
    <row r="594" spans="1:5">
      <c r="A594" s="22">
        <v>6.02000000000002</v>
      </c>
      <c r="B594" s="4">
        <f t="shared" si="51"/>
        <v>1.8271999999999999</v>
      </c>
      <c r="C594" s="4"/>
      <c r="D594" s="4"/>
      <c r="E594" s="3"/>
    </row>
    <row r="595" spans="1:5">
      <c r="A595" s="22">
        <v>6.0300000000000198</v>
      </c>
      <c r="B595" s="4">
        <f t="shared" si="51"/>
        <v>1.8271999999999999</v>
      </c>
      <c r="C595" s="4"/>
      <c r="D595" s="4"/>
      <c r="E595" s="3"/>
    </row>
    <row r="596" spans="1:5">
      <c r="A596" s="22">
        <v>6.0400000000000196</v>
      </c>
      <c r="B596" s="4">
        <f t="shared" si="51"/>
        <v>1.8271999999999999</v>
      </c>
      <c r="C596" s="4"/>
      <c r="D596" s="4"/>
      <c r="E596" s="3"/>
    </row>
    <row r="597" spans="1:5">
      <c r="A597" s="22">
        <v>6.0500000000000203</v>
      </c>
      <c r="B597" s="4">
        <f t="shared" si="51"/>
        <v>1.8271999999999999</v>
      </c>
      <c r="C597" s="4"/>
      <c r="D597" s="4"/>
      <c r="E597" s="3"/>
    </row>
    <row r="598" spans="1:5">
      <c r="A598" s="22">
        <v>6.06000000000002</v>
      </c>
      <c r="B598" s="4">
        <f t="shared" si="51"/>
        <v>1.8271999999999999</v>
      </c>
      <c r="C598" s="4"/>
      <c r="D598" s="4"/>
      <c r="E598" s="3"/>
    </row>
    <row r="599" spans="1:5">
      <c r="A599" s="22">
        <v>6.0700000000000198</v>
      </c>
      <c r="B599" s="4">
        <f t="shared" si="51"/>
        <v>1.8271999999999999</v>
      </c>
      <c r="C599" s="4"/>
      <c r="D599" s="4"/>
      <c r="E599" s="3"/>
    </row>
    <row r="600" spans="1:5">
      <c r="A600" s="22">
        <v>6.0800000000000196</v>
      </c>
      <c r="B600" s="4">
        <f t="shared" si="51"/>
        <v>1.8271999999999999</v>
      </c>
      <c r="C600" s="4"/>
      <c r="D600" s="4"/>
      <c r="E600" s="3"/>
    </row>
    <row r="601" spans="1:5">
      <c r="A601" s="22">
        <v>6.0900000000000203</v>
      </c>
      <c r="B601" s="4">
        <f t="shared" si="51"/>
        <v>1.8271999999999999</v>
      </c>
      <c r="C601" s="4"/>
      <c r="D601" s="4"/>
      <c r="E601" s="3"/>
    </row>
    <row r="602" spans="1:5">
      <c r="A602" s="22">
        <v>6.1</v>
      </c>
      <c r="B602" s="4">
        <f t="shared" si="51"/>
        <v>1.8271999999999999</v>
      </c>
      <c r="C602" s="4"/>
      <c r="D602" s="4"/>
      <c r="E602" s="3"/>
    </row>
    <row r="603" spans="1:5">
      <c r="A603" s="22">
        <v>6.1100000000000199</v>
      </c>
      <c r="B603" s="4">
        <f t="shared" si="51"/>
        <v>1.8271999999999999</v>
      </c>
      <c r="C603" s="4"/>
      <c r="D603" s="4"/>
      <c r="E603" s="3"/>
    </row>
    <row r="604" spans="1:5">
      <c r="A604" s="22">
        <v>6.1200000000000196</v>
      </c>
      <c r="B604" s="4">
        <f t="shared" si="51"/>
        <v>1.8271999999999999</v>
      </c>
      <c r="C604" s="4"/>
      <c r="D604" s="4"/>
      <c r="E604" s="3"/>
    </row>
    <row r="605" spans="1:5">
      <c r="A605" s="22">
        <v>6.1300000000000203</v>
      </c>
      <c r="B605" s="4">
        <f t="shared" si="51"/>
        <v>1.8271999999999999</v>
      </c>
      <c r="C605" s="4"/>
      <c r="D605" s="4"/>
      <c r="E605" s="3"/>
    </row>
    <row r="606" spans="1:5">
      <c r="A606" s="22">
        <v>6.1400000000000201</v>
      </c>
      <c r="B606" s="4">
        <f t="shared" si="51"/>
        <v>1.8271999999999999</v>
      </c>
      <c r="C606" s="4"/>
      <c r="D606" s="4"/>
      <c r="E606" s="3"/>
    </row>
    <row r="607" spans="1:5">
      <c r="A607" s="22">
        <v>6.1500000000000199</v>
      </c>
      <c r="B607" s="4">
        <f t="shared" si="51"/>
        <v>1.8271999999999999</v>
      </c>
      <c r="C607" s="4"/>
      <c r="D607" s="4"/>
      <c r="E607" s="3"/>
    </row>
    <row r="608" spans="1:5">
      <c r="A608" s="22">
        <v>6.1600000000000197</v>
      </c>
      <c r="B608" s="4">
        <f t="shared" si="51"/>
        <v>1.8271999999999999</v>
      </c>
      <c r="C608" s="4"/>
      <c r="D608" s="4"/>
      <c r="E608" s="3"/>
    </row>
    <row r="609" spans="1:5">
      <c r="A609" s="22">
        <v>6.1700000000000204</v>
      </c>
      <c r="B609" s="4">
        <f t="shared" si="51"/>
        <v>1.8271999999999999</v>
      </c>
      <c r="C609" s="4"/>
      <c r="D609" s="4"/>
      <c r="E609" s="3"/>
    </row>
    <row r="610" spans="1:5">
      <c r="A610" s="22">
        <v>6.1800000000000201</v>
      </c>
      <c r="B610" s="4">
        <f t="shared" si="51"/>
        <v>1.8271999999999999</v>
      </c>
      <c r="C610" s="4"/>
      <c r="D610" s="4"/>
      <c r="E610" s="3"/>
    </row>
    <row r="611" spans="1:5">
      <c r="A611" s="22">
        <v>6.1900000000000199</v>
      </c>
      <c r="B611" s="4">
        <f t="shared" si="51"/>
        <v>1.8271999999999999</v>
      </c>
      <c r="C611" s="4"/>
      <c r="D611" s="4"/>
      <c r="E611" s="3"/>
    </row>
    <row r="612" spans="1:5">
      <c r="A612" s="22">
        <v>6.2</v>
      </c>
      <c r="B612" s="4">
        <f t="shared" si="51"/>
        <v>1.8271999999999999</v>
      </c>
      <c r="C612" s="4"/>
      <c r="D612" s="4"/>
      <c r="E612" s="3"/>
    </row>
    <row r="613" spans="1:5">
      <c r="A613" s="22">
        <v>6.2100000000000204</v>
      </c>
      <c r="B613" s="4">
        <f t="shared" si="51"/>
        <v>1.8271999999999999</v>
      </c>
      <c r="C613" s="4"/>
      <c r="D613" s="4"/>
      <c r="E613" s="3"/>
    </row>
    <row r="614" spans="1:5">
      <c r="A614" s="22">
        <v>6.2200000000000202</v>
      </c>
      <c r="B614" s="4">
        <f t="shared" si="51"/>
        <v>1.8271999999999999</v>
      </c>
      <c r="C614" s="4"/>
      <c r="D614" s="4"/>
      <c r="E614" s="3"/>
    </row>
    <row r="615" spans="1:5">
      <c r="A615" s="22">
        <v>6.23000000000002</v>
      </c>
      <c r="B615" s="4">
        <f t="shared" si="51"/>
        <v>1.8271999999999999</v>
      </c>
      <c r="C615" s="4"/>
      <c r="D615" s="4"/>
      <c r="E615" s="3"/>
    </row>
    <row r="616" spans="1:5">
      <c r="A616" s="22">
        <v>6.2400000000000198</v>
      </c>
      <c r="B616" s="4">
        <f t="shared" si="51"/>
        <v>1.8271999999999999</v>
      </c>
      <c r="C616" s="4"/>
      <c r="D616" s="4"/>
      <c r="E616" s="3"/>
    </row>
    <row r="617" spans="1:5">
      <c r="A617" s="22">
        <v>6.2500000000000204</v>
      </c>
      <c r="B617" s="4">
        <f t="shared" si="51"/>
        <v>1.8271999999999999</v>
      </c>
      <c r="C617" s="4"/>
      <c r="D617" s="4"/>
      <c r="E617" s="3"/>
    </row>
    <row r="618" spans="1:5">
      <c r="A618" s="22">
        <v>6.2600000000000202</v>
      </c>
      <c r="B618" s="4">
        <f t="shared" si="51"/>
        <v>1.8271999999999999</v>
      </c>
      <c r="C618" s="4"/>
      <c r="D618" s="4"/>
      <c r="E618" s="3"/>
    </row>
    <row r="619" spans="1:5">
      <c r="A619" s="22">
        <v>6.27000000000002</v>
      </c>
      <c r="B619" s="4">
        <f t="shared" si="51"/>
        <v>1.8271999999999999</v>
      </c>
      <c r="C619" s="4"/>
      <c r="D619" s="4"/>
      <c r="E619" s="3"/>
    </row>
    <row r="620" spans="1:5">
      <c r="A620" s="22">
        <v>6.2800000000000198</v>
      </c>
      <c r="B620" s="4">
        <f t="shared" si="51"/>
        <v>1.8271999999999999</v>
      </c>
      <c r="C620" s="4"/>
      <c r="D620" s="4"/>
      <c r="E620" s="3"/>
    </row>
    <row r="621" spans="1:5">
      <c r="A621" s="22">
        <v>6.2900000000000196</v>
      </c>
      <c r="B621" s="4">
        <f t="shared" si="51"/>
        <v>1.8271999999999999</v>
      </c>
      <c r="C621" s="4"/>
      <c r="D621" s="4"/>
      <c r="E621" s="3"/>
    </row>
    <row r="622" spans="1:5">
      <c r="A622" s="22">
        <v>6.3</v>
      </c>
      <c r="B622" s="4">
        <f t="shared" si="51"/>
        <v>1.8271999999999999</v>
      </c>
      <c r="C622" s="4"/>
      <c r="D622" s="4"/>
      <c r="E622" s="3"/>
    </row>
    <row r="623" spans="1:5">
      <c r="A623" s="22">
        <v>6.31000000000002</v>
      </c>
      <c r="B623" s="4">
        <f t="shared" si="51"/>
        <v>1.8271999999999999</v>
      </c>
      <c r="C623" s="4"/>
      <c r="D623" s="4"/>
      <c r="E623" s="3"/>
    </row>
    <row r="624" spans="1:5">
      <c r="A624" s="22">
        <v>6.3200000000000198</v>
      </c>
      <c r="B624" s="4">
        <f t="shared" si="51"/>
        <v>1.8271999999999999</v>
      </c>
      <c r="C624" s="4"/>
      <c r="D624" s="4"/>
      <c r="E624" s="3"/>
    </row>
    <row r="625" spans="1:5">
      <c r="A625" s="22">
        <v>6.3300000000000196</v>
      </c>
      <c r="B625" s="4">
        <f t="shared" si="51"/>
        <v>1.8271999999999999</v>
      </c>
      <c r="C625" s="4"/>
      <c r="D625" s="4"/>
      <c r="E625" s="3"/>
    </row>
    <row r="626" spans="1:5">
      <c r="A626" s="22">
        <v>6.3400000000000203</v>
      </c>
      <c r="B626" s="4">
        <f t="shared" si="51"/>
        <v>1.8271999999999999</v>
      </c>
      <c r="C626" s="4"/>
      <c r="D626" s="4"/>
      <c r="E626" s="3"/>
    </row>
    <row r="627" spans="1:5">
      <c r="A627" s="22">
        <v>6.3500000000000201</v>
      </c>
      <c r="B627" s="4">
        <f t="shared" si="51"/>
        <v>1.8271999999999999</v>
      </c>
      <c r="C627" s="4"/>
      <c r="D627" s="4"/>
      <c r="E627" s="3"/>
    </row>
    <row r="628" spans="1:5">
      <c r="A628" s="22">
        <v>6.3600000000000199</v>
      </c>
      <c r="B628" s="4">
        <f t="shared" si="51"/>
        <v>1.8271999999999999</v>
      </c>
      <c r="C628" s="4"/>
      <c r="D628" s="4"/>
      <c r="E628" s="3"/>
    </row>
    <row r="629" spans="1:5">
      <c r="A629" s="22">
        <v>6.3700000000000196</v>
      </c>
      <c r="B629" s="4">
        <f t="shared" si="51"/>
        <v>1.8271999999999999</v>
      </c>
      <c r="C629" s="4"/>
      <c r="D629" s="4"/>
      <c r="E629" s="3"/>
    </row>
    <row r="630" spans="1:5">
      <c r="A630" s="22">
        <v>6.3800000000000203</v>
      </c>
      <c r="B630" s="4">
        <f t="shared" si="51"/>
        <v>1.8271999999999999</v>
      </c>
      <c r="C630" s="4"/>
      <c r="D630" s="4"/>
      <c r="E630" s="3"/>
    </row>
    <row r="631" spans="1:5">
      <c r="A631" s="22">
        <v>6.3900000000000201</v>
      </c>
      <c r="B631" s="4">
        <f t="shared" ref="B631:B694" si="52">B621+C631</f>
        <v>1.8271999999999999</v>
      </c>
      <c r="C631" s="4"/>
      <c r="D631" s="4"/>
      <c r="E631" s="3"/>
    </row>
    <row r="632" spans="1:5">
      <c r="A632" s="22">
        <v>6.4000000000000199</v>
      </c>
      <c r="B632" s="4">
        <f t="shared" si="52"/>
        <v>1.8271999999999999</v>
      </c>
      <c r="C632" s="4"/>
      <c r="D632" s="4"/>
      <c r="E632" s="3"/>
    </row>
    <row r="633" spans="1:5">
      <c r="A633" s="22">
        <v>6.4100000000000197</v>
      </c>
      <c r="B633" s="4">
        <f t="shared" si="52"/>
        <v>1.8271999999999999</v>
      </c>
      <c r="C633" s="4"/>
      <c r="D633" s="4"/>
      <c r="E633" s="3"/>
    </row>
    <row r="634" spans="1:5">
      <c r="A634" s="22">
        <v>6.4200000000000204</v>
      </c>
      <c r="B634" s="4">
        <f t="shared" si="52"/>
        <v>1.8271999999999999</v>
      </c>
      <c r="C634" s="4"/>
      <c r="D634" s="4"/>
      <c r="E634" s="3"/>
    </row>
    <row r="635" spans="1:5">
      <c r="A635" s="22">
        <v>6.4300000000000201</v>
      </c>
      <c r="B635" s="4">
        <f t="shared" si="52"/>
        <v>1.8271999999999999</v>
      </c>
      <c r="C635" s="4"/>
      <c r="D635" s="4"/>
      <c r="E635" s="3"/>
    </row>
    <row r="636" spans="1:5">
      <c r="A636" s="22">
        <v>6.4400000000000199</v>
      </c>
      <c r="B636" s="4">
        <f t="shared" si="52"/>
        <v>1.8271999999999999</v>
      </c>
      <c r="C636" s="4"/>
      <c r="D636" s="4"/>
      <c r="E636" s="3"/>
    </row>
    <row r="637" spans="1:5">
      <c r="A637" s="22">
        <v>6.4500000000000197</v>
      </c>
      <c r="B637" s="4">
        <f t="shared" si="52"/>
        <v>1.8271999999999999</v>
      </c>
      <c r="C637" s="4"/>
      <c r="D637" s="4"/>
      <c r="E637" s="3"/>
    </row>
    <row r="638" spans="1:5">
      <c r="A638" s="22">
        <v>6.4600000000000204</v>
      </c>
      <c r="B638" s="4">
        <f t="shared" si="52"/>
        <v>1.8271999999999999</v>
      </c>
      <c r="C638" s="4"/>
      <c r="D638" s="4"/>
      <c r="E638" s="3"/>
    </row>
    <row r="639" spans="1:5">
      <c r="A639" s="22">
        <v>6.4700000000000202</v>
      </c>
      <c r="B639" s="4">
        <f t="shared" si="52"/>
        <v>1.8271999999999999</v>
      </c>
      <c r="C639" s="4"/>
      <c r="D639" s="4"/>
      <c r="E639" s="3"/>
    </row>
    <row r="640" spans="1:5">
      <c r="A640" s="22">
        <v>6.48000000000002</v>
      </c>
      <c r="B640" s="4">
        <f t="shared" si="52"/>
        <v>1.8271999999999999</v>
      </c>
      <c r="C640" s="4"/>
      <c r="D640" s="4"/>
      <c r="E640" s="3"/>
    </row>
    <row r="641" spans="1:5">
      <c r="A641" s="22">
        <v>6.4900000000000198</v>
      </c>
      <c r="B641" s="4">
        <f t="shared" si="52"/>
        <v>1.8271999999999999</v>
      </c>
      <c r="C641" s="4"/>
      <c r="D641" s="4"/>
      <c r="E641" s="3"/>
    </row>
    <row r="642" spans="1:5">
      <c r="A642" s="22">
        <v>6.5000000000000204</v>
      </c>
      <c r="B642" s="4">
        <f t="shared" si="52"/>
        <v>1.8271999999999999</v>
      </c>
      <c r="C642" s="4"/>
      <c r="D642" s="4"/>
      <c r="E642" s="3"/>
    </row>
    <row r="643" spans="1:5">
      <c r="A643" s="22">
        <v>6.5100000000000202</v>
      </c>
      <c r="B643" s="4">
        <f t="shared" si="52"/>
        <v>1.8271999999999999</v>
      </c>
      <c r="C643" s="4"/>
      <c r="D643" s="4"/>
      <c r="E643" s="3"/>
    </row>
    <row r="644" spans="1:5">
      <c r="A644" s="22">
        <v>6.52000000000002</v>
      </c>
      <c r="B644" s="4">
        <f t="shared" si="52"/>
        <v>1.8271999999999999</v>
      </c>
      <c r="C644" s="4"/>
      <c r="D644" s="4"/>
      <c r="E644" s="3"/>
    </row>
    <row r="645" spans="1:5">
      <c r="A645" s="22">
        <v>6.5300000000000198</v>
      </c>
      <c r="B645" s="4">
        <f t="shared" si="52"/>
        <v>1.8271999999999999</v>
      </c>
      <c r="C645" s="4"/>
      <c r="D645" s="4"/>
      <c r="E645" s="3"/>
    </row>
    <row r="646" spans="1:5">
      <c r="A646" s="22">
        <v>6.5400000000000196</v>
      </c>
      <c r="B646" s="4">
        <f t="shared" si="52"/>
        <v>1.8271999999999999</v>
      </c>
      <c r="C646" s="4"/>
      <c r="D646" s="4"/>
      <c r="E646" s="3"/>
    </row>
    <row r="647" spans="1:5">
      <c r="A647" s="22">
        <v>6.5500000000000203</v>
      </c>
      <c r="B647" s="4">
        <f t="shared" si="52"/>
        <v>1.8271999999999999</v>
      </c>
      <c r="C647" s="4"/>
      <c r="D647" s="4"/>
      <c r="E647" s="3"/>
    </row>
    <row r="648" spans="1:5">
      <c r="A648" s="22">
        <v>6.56000000000002</v>
      </c>
      <c r="B648" s="4">
        <f t="shared" si="52"/>
        <v>1.8271999999999999</v>
      </c>
      <c r="C648" s="4"/>
      <c r="D648" s="4"/>
      <c r="E648" s="3"/>
    </row>
    <row r="649" spans="1:5">
      <c r="A649" s="22">
        <v>6.5700000000000198</v>
      </c>
      <c r="B649" s="4">
        <f t="shared" si="52"/>
        <v>1.8271999999999999</v>
      </c>
      <c r="C649" s="4"/>
      <c r="D649" s="4"/>
      <c r="E649" s="3"/>
    </row>
    <row r="650" spans="1:5">
      <c r="A650" s="22">
        <v>6.5800000000000196</v>
      </c>
      <c r="B650" s="4">
        <f t="shared" si="52"/>
        <v>1.8271999999999999</v>
      </c>
      <c r="C650" s="4"/>
      <c r="D650" s="4"/>
      <c r="E650" s="3"/>
    </row>
    <row r="651" spans="1:5">
      <c r="A651" s="22">
        <v>6.5900000000000096</v>
      </c>
      <c r="B651" s="4">
        <f t="shared" si="52"/>
        <v>1.8271999999999999</v>
      </c>
    </row>
    <row r="652" spans="1:5">
      <c r="A652" s="22">
        <v>6.6000000000000103</v>
      </c>
      <c r="B652" s="4">
        <f t="shared" si="52"/>
        <v>1.8271999999999999</v>
      </c>
    </row>
    <row r="653" spans="1:5">
      <c r="A653" s="22">
        <v>6.6100000000000101</v>
      </c>
      <c r="B653" s="4">
        <f t="shared" si="52"/>
        <v>1.8271999999999999</v>
      </c>
    </row>
    <row r="654" spans="1:5">
      <c r="A654" s="22">
        <v>6.6200000000000099</v>
      </c>
      <c r="B654" s="4">
        <f t="shared" si="52"/>
        <v>1.8271999999999999</v>
      </c>
    </row>
    <row r="655" spans="1:5">
      <c r="A655" s="22">
        <v>6.6300000000000097</v>
      </c>
      <c r="B655" s="4">
        <f t="shared" si="52"/>
        <v>1.8271999999999999</v>
      </c>
    </row>
    <row r="656" spans="1:5">
      <c r="A656" s="22">
        <v>6.6400000000000103</v>
      </c>
      <c r="B656" s="4">
        <f t="shared" si="52"/>
        <v>1.8271999999999999</v>
      </c>
    </row>
    <row r="657" spans="1:2">
      <c r="A657" s="22">
        <v>6.6500000000000101</v>
      </c>
      <c r="B657" s="4">
        <f t="shared" si="52"/>
        <v>1.8271999999999999</v>
      </c>
    </row>
    <row r="658" spans="1:2">
      <c r="A658" s="22">
        <v>6.6600000000000099</v>
      </c>
      <c r="B658" s="4">
        <f t="shared" si="52"/>
        <v>1.8271999999999999</v>
      </c>
    </row>
    <row r="659" spans="1:2">
      <c r="A659" s="22">
        <v>6.6700000000000097</v>
      </c>
      <c r="B659" s="4">
        <f t="shared" si="52"/>
        <v>1.8271999999999999</v>
      </c>
    </row>
    <row r="660" spans="1:2">
      <c r="A660" s="22">
        <v>6.6800000000000104</v>
      </c>
      <c r="B660" s="4">
        <f t="shared" si="52"/>
        <v>1.8271999999999999</v>
      </c>
    </row>
    <row r="661" spans="1:2">
      <c r="A661" s="22">
        <v>6.6900000000000102</v>
      </c>
      <c r="B661" s="4">
        <f t="shared" si="52"/>
        <v>1.8271999999999999</v>
      </c>
    </row>
    <row r="662" spans="1:2">
      <c r="A662" s="22">
        <v>6.7000000000000099</v>
      </c>
      <c r="B662" s="4">
        <f t="shared" si="52"/>
        <v>1.8271999999999999</v>
      </c>
    </row>
    <row r="663" spans="1:2">
      <c r="A663" s="22">
        <v>6.7100000000000097</v>
      </c>
      <c r="B663" s="4">
        <f t="shared" si="52"/>
        <v>1.8271999999999999</v>
      </c>
    </row>
    <row r="664" spans="1:2">
      <c r="A664" s="22">
        <v>6.7200000000000104</v>
      </c>
      <c r="B664" s="4">
        <f t="shared" si="52"/>
        <v>1.8271999999999999</v>
      </c>
    </row>
    <row r="665" spans="1:2">
      <c r="A665" s="22">
        <v>6.7300000000000102</v>
      </c>
      <c r="B665" s="4">
        <f t="shared" si="52"/>
        <v>1.8271999999999999</v>
      </c>
    </row>
    <row r="666" spans="1:2">
      <c r="A666" s="22">
        <v>6.74000000000001</v>
      </c>
      <c r="B666" s="4">
        <f t="shared" si="52"/>
        <v>1.8271999999999999</v>
      </c>
    </row>
    <row r="667" spans="1:2">
      <c r="A667" s="22">
        <v>6.7500000000000098</v>
      </c>
      <c r="B667" s="4">
        <f t="shared" si="52"/>
        <v>1.8271999999999999</v>
      </c>
    </row>
    <row r="668" spans="1:2">
      <c r="A668" s="22">
        <v>6.7600000000000096</v>
      </c>
      <c r="B668" s="4">
        <f t="shared" si="52"/>
        <v>1.8271999999999999</v>
      </c>
    </row>
    <row r="669" spans="1:2">
      <c r="A669" s="22">
        <v>6.7700000000000102</v>
      </c>
      <c r="B669" s="4">
        <f t="shared" si="52"/>
        <v>1.8271999999999999</v>
      </c>
    </row>
    <row r="670" spans="1:2">
      <c r="A670" s="22">
        <v>6.78000000000001</v>
      </c>
      <c r="B670" s="4">
        <f t="shared" si="52"/>
        <v>1.8271999999999999</v>
      </c>
    </row>
    <row r="671" spans="1:2">
      <c r="A671" s="22">
        <v>6.7900000000000098</v>
      </c>
      <c r="B671" s="4">
        <f t="shared" si="52"/>
        <v>1.8271999999999999</v>
      </c>
    </row>
    <row r="672" spans="1:2">
      <c r="A672" s="22">
        <v>6.8000000000000096</v>
      </c>
      <c r="B672" s="4">
        <f t="shared" si="52"/>
        <v>1.8271999999999999</v>
      </c>
    </row>
    <row r="673" spans="1:2">
      <c r="A673" s="22">
        <v>6.8100000000000103</v>
      </c>
      <c r="B673" s="4">
        <f t="shared" si="52"/>
        <v>1.8271999999999999</v>
      </c>
    </row>
    <row r="674" spans="1:2">
      <c r="A674" s="22">
        <v>6.8200000000000101</v>
      </c>
      <c r="B674" s="4">
        <f t="shared" si="52"/>
        <v>1.8271999999999999</v>
      </c>
    </row>
    <row r="675" spans="1:2">
      <c r="A675" s="22">
        <v>6.8300000000000098</v>
      </c>
      <c r="B675" s="4">
        <f t="shared" si="52"/>
        <v>1.8271999999999999</v>
      </c>
    </row>
    <row r="676" spans="1:2">
      <c r="A676" s="22">
        <v>6.8400000000000096</v>
      </c>
      <c r="B676" s="4">
        <f t="shared" si="52"/>
        <v>1.8271999999999999</v>
      </c>
    </row>
    <row r="677" spans="1:2">
      <c r="A677" s="22">
        <v>6.8500000000000103</v>
      </c>
      <c r="B677" s="4">
        <f t="shared" si="52"/>
        <v>1.8271999999999999</v>
      </c>
    </row>
    <row r="678" spans="1:2">
      <c r="A678" s="22">
        <v>6.8600000000000101</v>
      </c>
      <c r="B678" s="4">
        <f t="shared" si="52"/>
        <v>1.8271999999999999</v>
      </c>
    </row>
    <row r="679" spans="1:2">
      <c r="A679" s="22">
        <v>6.8700000000000099</v>
      </c>
      <c r="B679" s="4">
        <f t="shared" si="52"/>
        <v>1.8271999999999999</v>
      </c>
    </row>
    <row r="680" spans="1:2">
      <c r="A680" s="22">
        <v>6.8800000000000097</v>
      </c>
      <c r="B680" s="4">
        <f t="shared" si="52"/>
        <v>1.8271999999999999</v>
      </c>
    </row>
    <row r="681" spans="1:2">
      <c r="A681" s="22">
        <v>6.8900000000000103</v>
      </c>
      <c r="B681" s="4">
        <f t="shared" si="52"/>
        <v>1.8271999999999999</v>
      </c>
    </row>
    <row r="682" spans="1:2">
      <c r="A682" s="22">
        <v>6.9000000000000101</v>
      </c>
      <c r="B682" s="4">
        <f t="shared" si="52"/>
        <v>1.8271999999999999</v>
      </c>
    </row>
    <row r="683" spans="1:2">
      <c r="A683" s="22">
        <v>6.9100000000000099</v>
      </c>
      <c r="B683" s="4">
        <f t="shared" si="52"/>
        <v>1.8271999999999999</v>
      </c>
    </row>
    <row r="684" spans="1:2">
      <c r="A684" s="22">
        <v>6.9200000000000097</v>
      </c>
      <c r="B684" s="4">
        <f t="shared" si="52"/>
        <v>1.8271999999999999</v>
      </c>
    </row>
    <row r="685" spans="1:2">
      <c r="A685" s="22">
        <v>6.9300000000000104</v>
      </c>
      <c r="B685" s="4">
        <f t="shared" si="52"/>
        <v>1.8271999999999999</v>
      </c>
    </row>
    <row r="686" spans="1:2">
      <c r="A686" s="22">
        <v>6.9400000000000102</v>
      </c>
      <c r="B686" s="4">
        <f t="shared" si="52"/>
        <v>1.8271999999999999</v>
      </c>
    </row>
    <row r="687" spans="1:2">
      <c r="A687" s="22">
        <v>6.9500000000000099</v>
      </c>
      <c r="B687" s="4">
        <f t="shared" si="52"/>
        <v>1.8271999999999999</v>
      </c>
    </row>
    <row r="688" spans="1:2">
      <c r="A688" s="22">
        <v>6.9600000000000097</v>
      </c>
      <c r="B688" s="4">
        <f t="shared" si="52"/>
        <v>1.8271999999999999</v>
      </c>
    </row>
    <row r="689" spans="1:2">
      <c r="A689" s="22">
        <v>6.9700000000000104</v>
      </c>
      <c r="B689" s="4">
        <f t="shared" si="52"/>
        <v>1.8271999999999999</v>
      </c>
    </row>
    <row r="690" spans="1:2">
      <c r="A690" s="22">
        <v>6.9800000000000102</v>
      </c>
      <c r="B690" s="4">
        <f t="shared" si="52"/>
        <v>1.8271999999999999</v>
      </c>
    </row>
    <row r="691" spans="1:2">
      <c r="A691" s="22">
        <v>6.99000000000001</v>
      </c>
      <c r="B691" s="4">
        <f t="shared" si="52"/>
        <v>1.8271999999999999</v>
      </c>
    </row>
    <row r="692" spans="1:2">
      <c r="A692" s="22">
        <v>7.0000000000000098</v>
      </c>
      <c r="B692" s="4">
        <f t="shared" si="52"/>
        <v>1.8271999999999999</v>
      </c>
    </row>
    <row r="693" spans="1:2">
      <c r="A693" s="22">
        <v>7.0100000000000096</v>
      </c>
      <c r="B693" s="4">
        <f t="shared" si="52"/>
        <v>1.8271999999999999</v>
      </c>
    </row>
    <row r="694" spans="1:2">
      <c r="A694" s="22">
        <v>7.0200000000000102</v>
      </c>
      <c r="B694" s="4">
        <f t="shared" si="52"/>
        <v>1.8271999999999999</v>
      </c>
    </row>
    <row r="695" spans="1:2">
      <c r="A695" s="22">
        <v>7.03000000000001</v>
      </c>
      <c r="B695" s="4">
        <f t="shared" ref="B695:B722" si="53">B685+C695</f>
        <v>1.8271999999999999</v>
      </c>
    </row>
    <row r="696" spans="1:2">
      <c r="A696" s="22">
        <v>7.0400000000000098</v>
      </c>
      <c r="B696" s="4">
        <f t="shared" si="53"/>
        <v>1.8271999999999999</v>
      </c>
    </row>
    <row r="697" spans="1:2">
      <c r="A697" s="22">
        <v>7.0500000000000096</v>
      </c>
      <c r="B697" s="4">
        <f t="shared" si="53"/>
        <v>1.8271999999999999</v>
      </c>
    </row>
    <row r="698" spans="1:2">
      <c r="A698" s="22">
        <v>7.06</v>
      </c>
      <c r="B698" s="4">
        <f t="shared" si="53"/>
        <v>1.8271999999999999</v>
      </c>
    </row>
    <row r="699" spans="1:2">
      <c r="A699" s="22">
        <v>7.07</v>
      </c>
      <c r="B699" s="4">
        <f t="shared" si="53"/>
        <v>1.8271999999999999</v>
      </c>
    </row>
    <row r="700" spans="1:2">
      <c r="A700" s="22">
        <v>7.08</v>
      </c>
      <c r="B700" s="4">
        <f t="shared" si="53"/>
        <v>1.8271999999999999</v>
      </c>
    </row>
    <row r="701" spans="1:2">
      <c r="A701" s="22">
        <v>7.09</v>
      </c>
      <c r="B701" s="4">
        <f t="shared" si="53"/>
        <v>1.8271999999999999</v>
      </c>
    </row>
    <row r="702" spans="1:2">
      <c r="A702" s="22">
        <v>7.1</v>
      </c>
      <c r="B702" s="4">
        <f t="shared" si="53"/>
        <v>1.8271999999999999</v>
      </c>
    </row>
    <row r="703" spans="1:2">
      <c r="A703" s="22">
        <v>7.11</v>
      </c>
      <c r="B703" s="4">
        <f t="shared" si="53"/>
        <v>1.8271999999999999</v>
      </c>
    </row>
    <row r="704" spans="1:2">
      <c r="A704" s="22">
        <v>7.12</v>
      </c>
      <c r="B704" s="4">
        <f t="shared" si="53"/>
        <v>1.8271999999999999</v>
      </c>
    </row>
    <row r="705" spans="1:2">
      <c r="A705" s="22">
        <v>7.13</v>
      </c>
      <c r="B705" s="4">
        <f t="shared" si="53"/>
        <v>1.8271999999999999</v>
      </c>
    </row>
    <row r="706" spans="1:2">
      <c r="A706" s="22">
        <v>7.14</v>
      </c>
      <c r="B706" s="4">
        <f t="shared" si="53"/>
        <v>1.8271999999999999</v>
      </c>
    </row>
    <row r="707" spans="1:2">
      <c r="A707" s="22">
        <v>7.15</v>
      </c>
      <c r="B707" s="4">
        <f t="shared" si="53"/>
        <v>1.8271999999999999</v>
      </c>
    </row>
    <row r="708" spans="1:2">
      <c r="A708" s="22">
        <v>7.16</v>
      </c>
      <c r="B708" s="4">
        <f t="shared" si="53"/>
        <v>1.8271999999999999</v>
      </c>
    </row>
    <row r="709" spans="1:2">
      <c r="A709" s="22">
        <v>7.17</v>
      </c>
      <c r="B709" s="4">
        <f t="shared" si="53"/>
        <v>1.8271999999999999</v>
      </c>
    </row>
    <row r="710" spans="1:2">
      <c r="A710" s="22">
        <v>7.18</v>
      </c>
      <c r="B710" s="4">
        <f t="shared" si="53"/>
        <v>1.8271999999999999</v>
      </c>
    </row>
    <row r="711" spans="1:2">
      <c r="A711" s="22">
        <v>7.19</v>
      </c>
      <c r="B711" s="4">
        <f t="shared" si="53"/>
        <v>1.8271999999999999</v>
      </c>
    </row>
    <row r="712" spans="1:2">
      <c r="A712" s="22">
        <v>7.2</v>
      </c>
      <c r="B712" s="4">
        <f t="shared" si="53"/>
        <v>1.8271999999999999</v>
      </c>
    </row>
    <row r="713" spans="1:2">
      <c r="A713" s="22">
        <v>7.21</v>
      </c>
      <c r="B713" s="4">
        <f t="shared" si="53"/>
        <v>1.8271999999999999</v>
      </c>
    </row>
    <row r="714" spans="1:2">
      <c r="A714" s="22">
        <v>7.22</v>
      </c>
      <c r="B714" s="4">
        <f t="shared" si="53"/>
        <v>1.8271999999999999</v>
      </c>
    </row>
    <row r="715" spans="1:2">
      <c r="A715" s="22">
        <v>7.23</v>
      </c>
      <c r="B715" s="4">
        <f t="shared" si="53"/>
        <v>1.8271999999999999</v>
      </c>
    </row>
    <row r="716" spans="1:2">
      <c r="A716" s="22">
        <v>7.24</v>
      </c>
      <c r="B716" s="4">
        <f t="shared" si="53"/>
        <v>1.8271999999999999</v>
      </c>
    </row>
    <row r="717" spans="1:2">
      <c r="A717" s="22">
        <v>7.25</v>
      </c>
      <c r="B717" s="4">
        <f t="shared" si="53"/>
        <v>1.8271999999999999</v>
      </c>
    </row>
    <row r="718" spans="1:2">
      <c r="A718" s="22">
        <v>7.26</v>
      </c>
      <c r="B718" s="4">
        <f t="shared" si="53"/>
        <v>1.8271999999999999</v>
      </c>
    </row>
    <row r="719" spans="1:2">
      <c r="A719" s="22">
        <v>7.27</v>
      </c>
      <c r="B719" s="4">
        <f t="shared" si="53"/>
        <v>1.8271999999999999</v>
      </c>
    </row>
    <row r="720" spans="1:2">
      <c r="A720" s="22">
        <v>7.28</v>
      </c>
      <c r="B720" s="4">
        <f t="shared" si="53"/>
        <v>1.8271999999999999</v>
      </c>
    </row>
    <row r="721" spans="1:2">
      <c r="A721" s="22">
        <v>7.29</v>
      </c>
      <c r="B721" s="4">
        <f t="shared" si="53"/>
        <v>1.8271999999999999</v>
      </c>
    </row>
    <row r="722" spans="1:2">
      <c r="A722" s="22">
        <v>7.3</v>
      </c>
      <c r="B722" s="4">
        <f t="shared" si="53"/>
        <v>1.8271999999999999</v>
      </c>
    </row>
  </sheetData>
  <sheetProtection password="C775" sheet="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Eingabe</vt:lpstr>
      <vt:lpstr>Ausgabe</vt:lpstr>
      <vt:lpstr>underrent</vt:lpstr>
      <vt:lpstr>Flächenaufstellung</vt:lpstr>
      <vt:lpstr>Menüs Werte</vt:lpstr>
      <vt:lpstr>WFB</vt:lpstr>
      <vt:lpstr>GFZ-Umrechnungskoeff.</vt:lpstr>
      <vt:lpstr>Ausgabe!Druckbereich</vt:lpstr>
      <vt:lpstr>Eingabe!Druckbereich</vt:lpstr>
      <vt:lpstr>Entscheidung</vt:lpstr>
      <vt:lpstr>Nutzung</vt:lpstr>
      <vt:lpstr>Pflege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aedvice@aedvice.de</dc:creator>
  <cp:lastModifiedBy>Marcel Schmoi</cp:lastModifiedBy>
  <cp:lastPrinted>2021-10-27T12:34:49Z</cp:lastPrinted>
  <dcterms:created xsi:type="dcterms:W3CDTF">2014-01-20T09:32:56Z</dcterms:created>
  <dcterms:modified xsi:type="dcterms:W3CDTF">2021-10-27T12:35:35Z</dcterms:modified>
</cp:coreProperties>
</file>